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defaultThemeVersion="166925"/>
  <mc:AlternateContent xmlns:mc="http://schemas.openxmlformats.org/markup-compatibility/2006">
    <mc:Choice Requires="x15">
      <x15ac:absPath xmlns:x15ac="http://schemas.microsoft.com/office/spreadsheetml/2010/11/ac" url="C:\Users\Ming.Chang\AppData\Local\Microsoft\Windows\INetCache\Content.Outlook\GFTPTVGS\"/>
    </mc:Choice>
  </mc:AlternateContent>
  <xr:revisionPtr revIDLastSave="0" documentId="13_ncr:1_{D80994AB-D72E-4864-A198-F8573286A1C1}" xr6:coauthVersionLast="44" xr6:coauthVersionMax="44" xr10:uidLastSave="{00000000-0000-0000-0000-000000000000}"/>
  <bookViews>
    <workbookView xWindow="-120" yWindow="-120" windowWidth="20730" windowHeight="10545" tabRatio="917" firstSheet="1" activeTab="1" xr2:uid="{00000000-000D-0000-FFFF-FFFF00000000}"/>
  </bookViews>
  <sheets>
    <sheet name="Segments Schedule" sheetId="2" state="hidden" r:id="rId1"/>
    <sheet name="Notes and NonGAAP Fin Measures" sheetId="13" r:id="rId2"/>
    <sheet name="Financials --&gt;" sheetId="22" r:id="rId3"/>
    <sheet name="Balance Sheet" sheetId="12" r:id="rId4"/>
    <sheet name="Statement of Operations" sheetId="9" r:id="rId5"/>
    <sheet name="Cash Flow" sheetId="18" r:id="rId6"/>
    <sheet name="Segment Results" sheetId="27" r:id="rId7"/>
    <sheet name="Segment % Change" sheetId="20" r:id="rId8"/>
    <sheet name="OpEx Reconciliation" sheetId="21" r:id="rId9"/>
    <sheet name="EBITDA Reconciliation" sheetId="17" r:id="rId10"/>
    <sheet name="Adjusted Net Income" sheetId="24" r:id="rId11"/>
    <sheet name="Adjusted Earnings per Share" sheetId="25" r:id="rId12"/>
  </sheets>
  <definedNames>
    <definedName name="_xlnm.Print_Area" localSheetId="11">'Adjusted Earnings per Share'!$A$1:$J$6</definedName>
    <definedName name="_xlnm.Print_Area" localSheetId="10">'Adjusted Net Income'!$A$1:$I$18</definedName>
    <definedName name="_xlnm.Print_Area" localSheetId="9">'EBITDA Reconciliation'!$A$1:$I$18</definedName>
    <definedName name="_xlnm.Print_Titles" localSheetId="4">'Statement of Operations'!$5:$7</definedName>
    <definedName name="Segment_3mo_CY" comment="Segment table CY 3 months" localSheetId="6">'Segment Results'!$A$3:$K$19</definedName>
    <definedName name="Segment_3mo_CY" comment="Segment table CY 3 months">#REF!</definedName>
    <definedName name="Segment_3mo_PY" comment="Segment table PY 3 months" localSheetId="6">'Segment Results'!$A$20:$K$29</definedName>
    <definedName name="Segment_3mo_PY" comment="Segment table PY 3 months">#REF!</definedName>
    <definedName name="Segment_YTD_CY" comment="Segment table CY YTD" localSheetId="11">#REF!</definedName>
    <definedName name="Segment_YTD_CY" comment="Segment table CY YTD" localSheetId="10">#REF!</definedName>
    <definedName name="Segment_YTD_CY" comment="Segment table CY YTD" localSheetId="6">'Segment Results'!#REF!</definedName>
    <definedName name="Segment_YTD_CY" comment="Segment table CY YTD">#REF!</definedName>
    <definedName name="Segment_YTD_PY" comment="Segment table PY YTD" localSheetId="11">#REF!</definedName>
    <definedName name="Segment_YTD_PY" comment="Segment table PY YTD" localSheetId="10">#REF!</definedName>
    <definedName name="Segment_YTD_PY" comment="Segment table PY YTD" localSheetId="6">'Segment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9" i="25" l="1"/>
  <c r="S10" i="25"/>
  <c r="R10" i="25"/>
  <c r="S9" i="25"/>
  <c r="S17" i="24"/>
  <c r="R17" i="24"/>
  <c r="S17" i="17"/>
  <c r="R17" i="17"/>
  <c r="R10" i="21"/>
  <c r="R17" i="21" s="1"/>
  <c r="Q10" i="21"/>
  <c r="Q17" i="21" s="1"/>
  <c r="CI12" i="27"/>
  <c r="CI11" i="27"/>
  <c r="CI10" i="27"/>
  <c r="CI9" i="27"/>
  <c r="CI8" i="27"/>
  <c r="CI7" i="27"/>
  <c r="CI6" i="27"/>
  <c r="CI17" i="27"/>
  <c r="CI16" i="27"/>
  <c r="CI15" i="27"/>
  <c r="CI19" i="27"/>
  <c r="CD19" i="27"/>
  <c r="CD17" i="27"/>
  <c r="CD16" i="27"/>
  <c r="CD15" i="27"/>
  <c r="CD12" i="27"/>
  <c r="CD11" i="27"/>
  <c r="CD10" i="27"/>
  <c r="CD9" i="27"/>
  <c r="CD8" i="27"/>
  <c r="CD7" i="27"/>
  <c r="CD6" i="27"/>
  <c r="CH17" i="27"/>
  <c r="CG17" i="27"/>
  <c r="CF17" i="27"/>
  <c r="CC17" i="27"/>
  <c r="CB17" i="27"/>
  <c r="CA17" i="27"/>
  <c r="M59" i="18" l="1"/>
  <c r="M54" i="18"/>
  <c r="M28" i="18"/>
  <c r="M39" i="18"/>
  <c r="T24" i="9"/>
  <c r="S24" i="9"/>
  <c r="R24" i="9"/>
  <c r="Q24" i="9"/>
  <c r="P24" i="9"/>
  <c r="O24" i="9"/>
  <c r="T22" i="9"/>
  <c r="T20" i="9"/>
  <c r="T16" i="9"/>
  <c r="T15" i="9"/>
  <c r="S22" i="9"/>
  <c r="S20" i="9"/>
  <c r="S15" i="9"/>
  <c r="S16" i="9" s="1"/>
  <c r="H44" i="12" l="1"/>
  <c r="I44" i="12"/>
  <c r="H43" i="12" l="1"/>
  <c r="I43" i="12"/>
  <c r="I41" i="12"/>
  <c r="I33" i="12"/>
  <c r="I27" i="12"/>
  <c r="H27" i="12"/>
  <c r="R15" i="9"/>
  <c r="R16" i="9" s="1"/>
  <c r="R20" i="9" s="1"/>
  <c r="R22" i="9" s="1"/>
  <c r="BY16" i="27"/>
  <c r="BY15" i="27"/>
  <c r="BY17" i="27" s="1"/>
  <c r="BY12" i="27"/>
  <c r="BY11" i="27"/>
  <c r="BY9" i="27"/>
  <c r="BY8" i="27"/>
  <c r="BY7" i="27"/>
  <c r="BY6" i="27"/>
  <c r="BX12" i="27"/>
  <c r="BW12" i="27"/>
  <c r="BV12" i="27"/>
  <c r="BX17" i="27"/>
  <c r="BW17" i="27"/>
  <c r="BV17" i="27"/>
  <c r="BX10" i="27"/>
  <c r="BW10" i="27"/>
  <c r="BV10" i="27"/>
  <c r="L54" i="18"/>
  <c r="L39" i="18"/>
  <c r="L28" i="18"/>
  <c r="I10" i="12"/>
  <c r="I18" i="12" s="1"/>
  <c r="P10" i="21"/>
  <c r="P17" i="21" s="1"/>
  <c r="O10" i="21"/>
  <c r="O17" i="21" s="1"/>
  <c r="N10" i="21"/>
  <c r="N17" i="21" s="1"/>
  <c r="M10" i="21"/>
  <c r="M17" i="21" s="1"/>
  <c r="L10" i="21"/>
  <c r="L17" i="21" s="1"/>
  <c r="K10" i="21"/>
  <c r="K17" i="21" s="1"/>
  <c r="J10" i="21"/>
  <c r="J17" i="21" s="1"/>
  <c r="I10" i="21"/>
  <c r="H10" i="21"/>
  <c r="G10" i="21"/>
  <c r="G17" i="21" s="1"/>
  <c r="E10" i="21"/>
  <c r="E17" i="21" s="1"/>
  <c r="F9" i="21"/>
  <c r="F10" i="21" s="1"/>
  <c r="D9" i="21"/>
  <c r="D10" i="21" s="1"/>
  <c r="C9" i="21"/>
  <c r="C10" i="21" s="1"/>
  <c r="B9" i="21"/>
  <c r="B10" i="21" s="1"/>
  <c r="Q17" i="17"/>
  <c r="Q17" i="24"/>
  <c r="L56" i="18" l="1"/>
  <c r="L59" i="18" s="1"/>
  <c r="BY10" i="27"/>
  <c r="BJ12" i="27" l="1"/>
  <c r="BJ11" i="27"/>
  <c r="BJ16" i="27"/>
  <c r="BE16" i="27"/>
  <c r="BE10" i="27"/>
  <c r="BE11" i="27"/>
  <c r="C16" i="27"/>
  <c r="W16" i="27"/>
  <c r="W11" i="27"/>
  <c r="M11" i="27"/>
  <c r="M16" i="27"/>
  <c r="F12" i="21"/>
  <c r="F17" i="21" s="1"/>
  <c r="C12" i="21"/>
  <c r="C17" i="21" s="1"/>
  <c r="D12" i="21"/>
  <c r="D17" i="21" s="1"/>
  <c r="C12" i="27"/>
  <c r="C11" i="27"/>
  <c r="I15" i="21"/>
  <c r="I17" i="21" s="1"/>
  <c r="B12" i="21" l="1"/>
  <c r="B17" i="21" s="1"/>
  <c r="BS17" i="27"/>
  <c r="BR17" i="27"/>
  <c r="BQ17" i="27"/>
  <c r="BN17" i="27"/>
  <c r="BM17" i="27"/>
  <c r="BL17" i="27"/>
  <c r="BI17" i="27"/>
  <c r="BH17" i="27"/>
  <c r="BG17" i="27"/>
  <c r="BD17" i="27"/>
  <c r="BC17" i="27"/>
  <c r="BB17" i="27"/>
  <c r="AX17" i="27"/>
  <c r="AW17" i="27"/>
  <c r="AV17" i="27"/>
  <c r="AS17" i="27"/>
  <c r="AR17" i="27"/>
  <c r="AQ17" i="27"/>
  <c r="AN17" i="27"/>
  <c r="AM17" i="27"/>
  <c r="AL17" i="27"/>
  <c r="AD17" i="27"/>
  <c r="AC17" i="27"/>
  <c r="AB17" i="27"/>
  <c r="Y17" i="27"/>
  <c r="X17" i="27"/>
  <c r="W17" i="27"/>
  <c r="T17" i="27"/>
  <c r="S17" i="27"/>
  <c r="R17" i="27"/>
  <c r="O17" i="27"/>
  <c r="N17" i="27"/>
  <c r="M17" i="27"/>
  <c r="J17" i="27"/>
  <c r="I17" i="27"/>
  <c r="E17" i="27"/>
  <c r="D17" i="27"/>
  <c r="C17" i="27"/>
  <c r="BT15" i="27"/>
  <c r="BO15" i="27"/>
  <c r="BJ15" i="27"/>
  <c r="BJ17" i="27" s="1"/>
  <c r="BE15" i="27"/>
  <c r="BE17" i="27" s="1"/>
  <c r="AY15" i="27"/>
  <c r="AT15" i="27"/>
  <c r="AO15" i="27"/>
  <c r="AO17" i="27" s="1"/>
  <c r="AJ15" i="27"/>
  <c r="AE15" i="27"/>
  <c r="Z15" i="27"/>
  <c r="U15" i="27"/>
  <c r="P15" i="27"/>
  <c r="K15" i="27"/>
  <c r="F15" i="27"/>
  <c r="BT16" i="27"/>
  <c r="BO16" i="27"/>
  <c r="AY16" i="27"/>
  <c r="AT16" i="27"/>
  <c r="AI16" i="27"/>
  <c r="AI17" i="27" s="1"/>
  <c r="AH16" i="27"/>
  <c r="AH17" i="27" s="1"/>
  <c r="AE16" i="27"/>
  <c r="Z16" i="27"/>
  <c r="U16" i="27"/>
  <c r="P16" i="27"/>
  <c r="H16" i="27"/>
  <c r="AG16" i="27" s="1"/>
  <c r="F16" i="27"/>
  <c r="AY11" i="27"/>
  <c r="AT11" i="27"/>
  <c r="H11" i="27"/>
  <c r="K11" i="27" s="1"/>
  <c r="BT11" i="27"/>
  <c r="BO11" i="27"/>
  <c r="AE11" i="27"/>
  <c r="Z11" i="27"/>
  <c r="U11" i="27"/>
  <c r="P11" i="27"/>
  <c r="F11" i="27"/>
  <c r="BT12" i="27"/>
  <c r="BO12" i="27"/>
  <c r="AY12" i="27"/>
  <c r="AT12" i="27"/>
  <c r="AI12" i="27"/>
  <c r="AH12" i="27"/>
  <c r="AE12" i="27"/>
  <c r="W12" i="27"/>
  <c r="Z12" i="27" s="1"/>
  <c r="U12" i="27"/>
  <c r="M12" i="27"/>
  <c r="P12" i="27" s="1"/>
  <c r="H12" i="27"/>
  <c r="F12" i="27"/>
  <c r="D10" i="27"/>
  <c r="E10" i="27"/>
  <c r="I10" i="27"/>
  <c r="J10" i="27"/>
  <c r="N10" i="27"/>
  <c r="O10" i="27"/>
  <c r="V10" i="27"/>
  <c r="AB10" i="27"/>
  <c r="AC10" i="27"/>
  <c r="AD10" i="27"/>
  <c r="AL10" i="27"/>
  <c r="AM10" i="27"/>
  <c r="AN10" i="27"/>
  <c r="AO10" i="27"/>
  <c r="AQ10" i="27"/>
  <c r="AR10" i="27"/>
  <c r="AS10" i="27"/>
  <c r="AV10" i="27"/>
  <c r="AW10" i="27"/>
  <c r="AX10" i="27"/>
  <c r="AI11" i="27"/>
  <c r="AH11" i="27"/>
  <c r="H12" i="21"/>
  <c r="H17" i="21" s="1"/>
  <c r="BT17" i="27" l="1"/>
  <c r="AE17" i="27"/>
  <c r="AY17" i="27"/>
  <c r="H17" i="27"/>
  <c r="P17" i="27"/>
  <c r="AG11" i="27"/>
  <c r="AJ11" i="27" s="1"/>
  <c r="U17" i="27"/>
  <c r="F17" i="27"/>
  <c r="Z17" i="27"/>
  <c r="AT17" i="27"/>
  <c r="BO17" i="27"/>
  <c r="AJ16" i="27"/>
  <c r="AJ17" i="27" s="1"/>
  <c r="AG17" i="27"/>
  <c r="K16" i="27"/>
  <c r="K17" i="27" s="1"/>
  <c r="AG12" i="27"/>
  <c r="AJ12" i="27" s="1"/>
  <c r="K12" i="27"/>
  <c r="M9" i="27" l="1"/>
  <c r="M10" i="27" s="1"/>
  <c r="H9" i="27"/>
  <c r="H10" i="27" s="1"/>
  <c r="C9" i="27"/>
  <c r="C10" i="27" s="1"/>
  <c r="AG9" i="27" l="1"/>
  <c r="BT9" i="27" l="1"/>
  <c r="BT8" i="27"/>
  <c r="BT7" i="27"/>
  <c r="BT6" i="27"/>
  <c r="BO9" i="27"/>
  <c r="BO8" i="27"/>
  <c r="BO7" i="27"/>
  <c r="BO6" i="27"/>
  <c r="I27" i="9"/>
  <c r="Q30" i="9"/>
  <c r="P27" i="9"/>
  <c r="I24" i="9"/>
  <c r="I30" i="9" s="1"/>
  <c r="I15" i="9"/>
  <c r="I16" i="9" s="1"/>
  <c r="I20" i="9" s="1"/>
  <c r="O10" i="25"/>
  <c r="P10" i="25"/>
  <c r="P9" i="25"/>
  <c r="O9" i="25"/>
  <c r="P17" i="17"/>
  <c r="O17" i="17"/>
  <c r="P30" i="9" l="1"/>
  <c r="Q27" i="9"/>
  <c r="BO10" i="27"/>
  <c r="BT10" i="27"/>
  <c r="L10" i="25" l="1"/>
  <c r="K10" i="25"/>
  <c r="L9" i="25"/>
  <c r="K9" i="25"/>
  <c r="G44" i="12" l="1"/>
  <c r="G24" i="9"/>
  <c r="N24" i="9"/>
  <c r="H24" i="9"/>
  <c r="M10" i="25"/>
  <c r="N10" i="25"/>
  <c r="G9" i="25"/>
  <c r="G10" i="25"/>
  <c r="F10" i="25"/>
  <c r="F9" i="25"/>
  <c r="N17" i="17"/>
  <c r="M17" i="17"/>
  <c r="G17" i="17"/>
  <c r="F17" i="17"/>
  <c r="Z19" i="27" l="1"/>
  <c r="Z9" i="27"/>
  <c r="Z8" i="27"/>
  <c r="Z7" i="27"/>
  <c r="Z6" i="27"/>
  <c r="Z10" i="27" l="1"/>
  <c r="I59" i="18" l="1"/>
  <c r="I54" i="18"/>
  <c r="I39" i="18"/>
  <c r="I28" i="18"/>
  <c r="E28" i="18"/>
  <c r="E39" i="18"/>
  <c r="E59" i="18"/>
  <c r="E54" i="18"/>
  <c r="N9" i="25"/>
  <c r="M9" i="25"/>
  <c r="E10" i="25"/>
  <c r="E9" i="25"/>
  <c r="D10" i="25"/>
  <c r="D9" i="25"/>
  <c r="L17" i="24"/>
  <c r="K17" i="24"/>
  <c r="E17" i="24"/>
  <c r="D17" i="24"/>
  <c r="L17" i="17"/>
  <c r="K17" i="17"/>
  <c r="E17" i="17"/>
  <c r="D17" i="17"/>
  <c r="F41" i="12"/>
  <c r="F27" i="12"/>
  <c r="F33" i="12" s="1"/>
  <c r="F10" i="12"/>
  <c r="F18" i="12" s="1"/>
  <c r="M16" i="9"/>
  <c r="M20" i="9" s="1"/>
  <c r="M22" i="9" s="1"/>
  <c r="M24" i="9" s="1"/>
  <c r="L16" i="9"/>
  <c r="L20" i="9" s="1"/>
  <c r="L22" i="9" s="1"/>
  <c r="L24" i="9" s="1"/>
  <c r="F15" i="9"/>
  <c r="F16" i="9" s="1"/>
  <c r="F20" i="9" s="1"/>
  <c r="F22" i="9" s="1"/>
  <c r="F24" i="9" s="1"/>
  <c r="E15" i="9"/>
  <c r="E16" i="9"/>
  <c r="E20" i="9"/>
  <c r="E22" i="9" s="1"/>
  <c r="E24" i="9" s="1"/>
  <c r="P6" i="27"/>
  <c r="P7" i="27"/>
  <c r="P8" i="27"/>
  <c r="P9" i="27"/>
  <c r="AY9" i="27"/>
  <c r="AY8" i="27"/>
  <c r="AY7" i="27"/>
  <c r="AY6" i="27"/>
  <c r="AT9" i="27"/>
  <c r="AT8" i="27"/>
  <c r="AT7" i="27"/>
  <c r="AT6" i="27"/>
  <c r="B27" i="12"/>
  <c r="B33" i="12" s="1"/>
  <c r="B41" i="12"/>
  <c r="B10" i="12"/>
  <c r="B18" i="12" s="1"/>
  <c r="E10" i="12"/>
  <c r="E18" i="12" s="1"/>
  <c r="K15" i="9"/>
  <c r="K16" i="9" s="1"/>
  <c r="K20" i="9" s="1"/>
  <c r="K22" i="9" s="1"/>
  <c r="K24" i="9" s="1"/>
  <c r="D15" i="9"/>
  <c r="D16" i="9" s="1"/>
  <c r="D20" i="9" s="1"/>
  <c r="D22" i="9" s="1"/>
  <c r="D24" i="9" s="1"/>
  <c r="C15" i="9"/>
  <c r="B15" i="9"/>
  <c r="B16" i="9"/>
  <c r="B20" i="9"/>
  <c r="B22" i="9" s="1"/>
  <c r="B24" i="9" s="1"/>
  <c r="F6" i="27"/>
  <c r="F7" i="27"/>
  <c r="F8" i="27"/>
  <c r="F9" i="27"/>
  <c r="K6" i="27"/>
  <c r="K7" i="27"/>
  <c r="K8" i="27"/>
  <c r="K9" i="27"/>
  <c r="U6" i="27"/>
  <c r="U7" i="27"/>
  <c r="U8" i="27"/>
  <c r="U9" i="27"/>
  <c r="AE6" i="27"/>
  <c r="AE7" i="27"/>
  <c r="AE8" i="27"/>
  <c r="AE9" i="27"/>
  <c r="AI6" i="27"/>
  <c r="AI7" i="27"/>
  <c r="AI8" i="27"/>
  <c r="AI9" i="27"/>
  <c r="AI19" i="27"/>
  <c r="AH19" i="27"/>
  <c r="AG19" i="27"/>
  <c r="AE19" i="27"/>
  <c r="U19" i="27"/>
  <c r="K19" i="27"/>
  <c r="F19" i="27"/>
  <c r="AH9" i="27"/>
  <c r="AH8" i="27"/>
  <c r="AG8" i="27"/>
  <c r="AH7" i="27"/>
  <c r="AH6" i="27"/>
  <c r="AG7" i="27"/>
  <c r="AG6" i="27"/>
  <c r="B28" i="18"/>
  <c r="B39" i="18"/>
  <c r="B56" i="18" s="1"/>
  <c r="B59" i="18" s="1"/>
  <c r="B54" i="18"/>
  <c r="D10" i="12"/>
  <c r="D18" i="12" s="1"/>
  <c r="D27" i="12"/>
  <c r="D33" i="12" s="1"/>
  <c r="D41" i="12"/>
  <c r="E27" i="12"/>
  <c r="E33" i="12" s="1"/>
  <c r="E41" i="12"/>
  <c r="J10" i="25"/>
  <c r="J9" i="25"/>
  <c r="C10" i="25"/>
  <c r="C9" i="25"/>
  <c r="J17" i="24"/>
  <c r="C17" i="24"/>
  <c r="J17" i="17"/>
  <c r="C17" i="17"/>
  <c r="H28" i="18"/>
  <c r="H39" i="18"/>
  <c r="H54" i="18"/>
  <c r="H56" i="18"/>
  <c r="H59" i="18" s="1"/>
  <c r="G39" i="18"/>
  <c r="D54" i="18"/>
  <c r="D39" i="18"/>
  <c r="D28" i="18"/>
  <c r="D56" i="18" s="1"/>
  <c r="D59" i="18" s="1"/>
  <c r="H6" i="25"/>
  <c r="H10" i="25"/>
  <c r="G54" i="18"/>
  <c r="G28" i="18"/>
  <c r="G56" i="18"/>
  <c r="G59" i="18" s="1"/>
  <c r="C16" i="9"/>
  <c r="C20" i="9" s="1"/>
  <c r="C22" i="9" s="1"/>
  <c r="C24" i="9" s="1"/>
  <c r="H9" i="25"/>
  <c r="J15" i="9"/>
  <c r="I17" i="17"/>
  <c r="H17" i="24"/>
  <c r="H17" i="17"/>
  <c r="C54" i="18"/>
  <c r="C39" i="18"/>
  <c r="C28" i="18"/>
  <c r="C56" i="18" s="1"/>
  <c r="C59" i="18" s="1"/>
  <c r="C27" i="12"/>
  <c r="C33" i="12" s="1"/>
  <c r="C41" i="12"/>
  <c r="C10" i="12"/>
  <c r="C18" i="12" s="1"/>
  <c r="J4" i="2"/>
  <c r="H5" i="2"/>
  <c r="G5" i="2"/>
  <c r="F5" i="2"/>
  <c r="E5" i="2"/>
  <c r="D5" i="2"/>
  <c r="J5" i="2"/>
  <c r="J24" i="2"/>
  <c r="E21" i="2"/>
  <c r="F21" i="2"/>
  <c r="F15" i="2"/>
  <c r="F22" i="2"/>
  <c r="F23" i="2"/>
  <c r="G21" i="2"/>
  <c r="H21" i="2"/>
  <c r="D21" i="2"/>
  <c r="D15" i="2"/>
  <c r="D22" i="2"/>
  <c r="B21" i="2"/>
  <c r="B28" i="2"/>
  <c r="J19" i="2"/>
  <c r="J18" i="2"/>
  <c r="J17" i="2"/>
  <c r="H15" i="2"/>
  <c r="G15" i="2"/>
  <c r="E15" i="2"/>
  <c r="J15" i="2"/>
  <c r="J13" i="2"/>
  <c r="H11" i="2"/>
  <c r="G11" i="2"/>
  <c r="F11" i="2"/>
  <c r="E11" i="2"/>
  <c r="D11" i="2"/>
  <c r="J11" i="2"/>
  <c r="B11" i="2"/>
  <c r="J10" i="2"/>
  <c r="J9" i="2"/>
  <c r="J8" i="2"/>
  <c r="J6" i="2"/>
  <c r="B6" i="2"/>
  <c r="H22" i="2"/>
  <c r="H23" i="2"/>
  <c r="E22" i="2"/>
  <c r="E23" i="2"/>
  <c r="G22" i="2"/>
  <c r="G23" i="2"/>
  <c r="J21" i="2"/>
  <c r="J28" i="2"/>
  <c r="B15" i="2"/>
  <c r="B22" i="2"/>
  <c r="I9" i="25"/>
  <c r="I10" i="25"/>
  <c r="I17" i="24"/>
  <c r="J16" i="9"/>
  <c r="J20" i="9"/>
  <c r="J22" i="9" s="1"/>
  <c r="J24" i="9" s="1"/>
  <c r="J22" i="2"/>
  <c r="J27" i="2"/>
  <c r="J31" i="2"/>
  <c r="J33" i="2"/>
  <c r="D23" i="2"/>
  <c r="J23" i="2"/>
  <c r="B23" i="2"/>
  <c r="B27" i="2"/>
  <c r="B31" i="2"/>
  <c r="B33" i="2"/>
  <c r="C44" i="12" l="1"/>
  <c r="B44" i="12"/>
  <c r="E44" i="12"/>
  <c r="P10" i="27"/>
  <c r="AE10" i="27"/>
  <c r="U10" i="27"/>
  <c r="K10" i="27"/>
  <c r="F10" i="27"/>
  <c r="AT10" i="27"/>
  <c r="AY10" i="27"/>
  <c r="AH10" i="27"/>
  <c r="AG10" i="27"/>
  <c r="AI10" i="27"/>
  <c r="AJ19" i="27"/>
  <c r="M30" i="9"/>
  <c r="M27" i="9"/>
  <c r="C30" i="9"/>
  <c r="C27" i="9"/>
  <c r="B27" i="9"/>
  <c r="B30" i="9"/>
  <c r="D27" i="9"/>
  <c r="D30" i="9"/>
  <c r="F30" i="9"/>
  <c r="F27" i="9"/>
  <c r="J30" i="9"/>
  <c r="J27" i="9"/>
  <c r="K30" i="9"/>
  <c r="K27" i="9"/>
  <c r="E27" i="9"/>
  <c r="E30" i="9"/>
  <c r="L30" i="9"/>
  <c r="L27" i="9"/>
  <c r="F44" i="12"/>
  <c r="D44" i="12"/>
  <c r="AJ9" i="27"/>
  <c r="AJ7" i="27"/>
  <c r="AJ8" i="27"/>
  <c r="AJ6" i="27"/>
  <c r="AJ10" i="27" l="1"/>
</calcChain>
</file>

<file path=xl/sharedStrings.xml><?xml version="1.0" encoding="utf-8"?>
<sst xmlns="http://schemas.openxmlformats.org/spreadsheetml/2006/main" count="599" uniqueCount="272">
  <si>
    <t>Consolidated</t>
  </si>
  <si>
    <t>Americas</t>
  </si>
  <si>
    <t>EMEA</t>
  </si>
  <si>
    <t>Asia Pacific</t>
  </si>
  <si>
    <t>Global Investors</t>
  </si>
  <si>
    <t>Devp. Services</t>
  </si>
  <si>
    <t>Segments</t>
  </si>
  <si>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</si>
  <si>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</si>
  <si>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</si>
  <si>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</si>
  <si>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</si>
  <si>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</si>
  <si>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</si>
  <si>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</si>
  <si>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</si>
  <si>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</si>
  <si>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</si>
  <si>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Non-controlling</t>
  </si>
  <si>
    <t>Add D&amp;A</t>
  </si>
  <si>
    <t>EBITDA</t>
  </si>
  <si>
    <t>Adjustments</t>
  </si>
  <si>
    <t>Adjusted EBITDA</t>
  </si>
  <si>
    <t>Reconciliation to GAAP Net Income</t>
  </si>
  <si>
    <t>Interest income</t>
  </si>
  <si>
    <t>Interest expense</t>
  </si>
  <si>
    <t>This detail may or may not be required re: reconciling to GAAP net income</t>
  </si>
  <si>
    <t>Profit before tax</t>
  </si>
  <si>
    <t>Taxes</t>
  </si>
  <si>
    <t>Net Income</t>
  </si>
  <si>
    <t>Note: This would replace current Segment Results tables. We would need four tables (Current quarter, prior year quarter, current YTD, prior YTD)</t>
  </si>
  <si>
    <t>Notes and Non-GAAP Financial Measures</t>
  </si>
  <si>
    <t>Non-GAAP Financial Measures</t>
  </si>
  <si>
    <t> </t>
  </si>
  <si>
    <t>(i)</t>
  </si>
  <si>
    <t>(ii)</t>
  </si>
  <si>
    <t>Adjusted earnings before interest, taxes, depreciation and amortization ("Adjusted EBITDA") and Adjusted EBITDA margin;</t>
  </si>
  <si>
    <t>(iii)</t>
  </si>
  <si>
    <t>Local currency.</t>
  </si>
  <si>
    <t>($ in millions, except share data)</t>
  </si>
  <si>
    <t>Three Months Ended</t>
  </si>
  <si>
    <t>Six Months Ended</t>
  </si>
  <si>
    <t>Revenue</t>
  </si>
  <si>
    <t>Cost and expenses:</t>
  </si>
  <si>
    <t>Operating, administrative and other</t>
  </si>
  <si>
    <t>Depreciation and amortization</t>
  </si>
  <si>
    <t>Restructuring, impairment and related charges</t>
  </si>
  <si>
    <t>Interest expense, net of interest income</t>
  </si>
  <si>
    <t>Earnings from equity method investments</t>
  </si>
  <si>
    <t>Net (loss) income</t>
  </si>
  <si>
    <t>Net loss attributable to non-controlling interests</t>
  </si>
  <si>
    <t>Net (loss) income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</si>
  <si>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</si>
  <si>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</si>
  <si>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</si>
  <si>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</si>
  <si>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</si>
  <si>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</si>
  <si>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Segment Results</t>
  </si>
  <si>
    <t>($ in millions)</t>
  </si>
  <si>
    <t>For The Three Months Ended March 31, 2018</t>
  </si>
  <si>
    <t>For The Three Months Ended June 30, 2018</t>
  </si>
  <si>
    <t>For The Six Months Ended June 30, 2018</t>
  </si>
  <si>
    <t>For The Three Months Ended September 30, 2018</t>
  </si>
  <si>
    <t>For The Three Months Ended December 31, 2018</t>
  </si>
  <si>
    <t>For The Twelve Months Ended December 31, 2018</t>
  </si>
  <si>
    <t>Three Months Ended March 31, 2019</t>
  </si>
  <si>
    <t>Three Months Ended June 30, 2019</t>
  </si>
  <si>
    <t>Six Months Ended June 30, 2019</t>
  </si>
  <si>
    <t>Total revenue</t>
  </si>
  <si>
    <t xml:space="preserve">Service Lines: </t>
  </si>
  <si>
    <t>Property, facilities and project management</t>
  </si>
  <si>
    <t>Leasing</t>
  </si>
  <si>
    <t>Capital markets</t>
  </si>
  <si>
    <t>Valuation and other</t>
  </si>
  <si>
    <t>Segment operating expenses</t>
  </si>
  <si>
    <t>Year Ended</t>
  </si>
  <si>
    <t>AMERICAS</t>
  </si>
  <si>
    <t>ASIA PACIFIC</t>
  </si>
  <si>
    <t>Segment Detail % Change History</t>
  </si>
  <si>
    <t>% Change in USD</t>
  </si>
  <si>
    <t>% Change in Local Currency</t>
  </si>
  <si>
    <t>YTD</t>
  </si>
  <si>
    <t>QTD</t>
  </si>
  <si>
    <t>QTD / YTD</t>
  </si>
  <si>
    <t>1Q 2019 versus 1Q 2018</t>
  </si>
  <si>
    <t>2Q 2019 versus 2Q 2019</t>
  </si>
  <si>
    <t>1Q 2018 versus
1Q 2019</t>
  </si>
  <si>
    <t>Income Statement History</t>
  </si>
  <si>
    <t>GAAP CONSOLIDATED INCOME STATEMENT</t>
  </si>
  <si>
    <t xml:space="preserve"> </t>
  </si>
  <si>
    <t xml:space="preserve">Cost of services (exclusive of depreciation and amortization </t>
  </si>
  <si>
    <t>Operating (loss) income</t>
  </si>
  <si>
    <t>Other (expense) income, net</t>
  </si>
  <si>
    <t>(Benefit) provision from income taxes</t>
  </si>
  <si>
    <t>General Note: Due to rounding, numbers presented throughout this document may not add up precisely to the totals provided and percentages may not precisely reflect the absolute figures.</t>
  </si>
  <si>
    <t>Balance Sheet History</t>
  </si>
  <si>
    <t>ASSETS</t>
  </si>
  <si>
    <t>Cash and cash equivalents</t>
  </si>
  <si>
    <t>Trade and other receivables, net</t>
  </si>
  <si>
    <t xml:space="preserve">Income tax receivable </t>
  </si>
  <si>
    <t>Prepaid expenses and other current assets</t>
  </si>
  <si>
    <t>Total current assets</t>
  </si>
  <si>
    <t>Property and equipment, net</t>
  </si>
  <si>
    <t>Goodwill</t>
  </si>
  <si>
    <t>Intangible assets, net</t>
  </si>
  <si>
    <t>Equity method investments</t>
  </si>
  <si>
    <t>Deferred tax assets</t>
  </si>
  <si>
    <t>Other non-current assets</t>
  </si>
  <si>
    <t>Total Assets</t>
  </si>
  <si>
    <t>LIABILITIES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</si>
  <si>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</si>
  <si>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</si>
  <si>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</si>
  <si>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</si>
  <si>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</si>
  <si>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</si>
  <si>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</si>
  <si>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</si>
  <si>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liabilities</t>
  </si>
  <si>
    <t>Total Liabilities</t>
  </si>
  <si>
    <t>EQUITY</t>
  </si>
  <si>
    <t>Additional paid in capital</t>
  </si>
  <si>
    <t>Accumulated deficit</t>
  </si>
  <si>
    <t>Accumulated other comprehensive loss</t>
  </si>
  <si>
    <t>TOTAL LIABILITIES AND EQUITY</t>
  </si>
  <si>
    <t>Consolidated Statements of Cash Flows History</t>
  </si>
  <si>
    <t xml:space="preserve">Cash flows from operating activities </t>
  </si>
  <si>
    <t>Net loss</t>
  </si>
  <si>
    <t xml:space="preserve">Reconciliation of net loss to net cash used in operating activities </t>
  </si>
  <si>
    <t>Impairment charges</t>
  </si>
  <si>
    <t>Unrealized foreign exchange loss (gain)</t>
  </si>
  <si>
    <t>Stock-based compensation</t>
  </si>
  <si>
    <t>Loss on debt extinguishment</t>
  </si>
  <si>
    <t>Lease Amortization</t>
  </si>
  <si>
    <t>Amortization of debt issuance costs</t>
  </si>
  <si>
    <t>Gain on pension curtailment</t>
  </si>
  <si>
    <t>Fees incurred in conjunction with debt modification</t>
  </si>
  <si>
    <t>Change in deferred taxes</t>
  </si>
  <si>
    <t>Bad debt expense</t>
  </si>
  <si>
    <t xml:space="preserve">Other non-cash operating activities </t>
  </si>
  <si>
    <t>Changes in assets and liabilities</t>
  </si>
  <si>
    <t xml:space="preserve">Trade and other receivables </t>
  </si>
  <si>
    <t>Income taxes payable</t>
  </si>
  <si>
    <t>Other current and non-current liabilities</t>
  </si>
  <si>
    <t xml:space="preserve">Net cash (used in) provided by operating activities </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</si>
  <si>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</si>
  <si>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</si>
  <si>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</si>
  <si>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</si>
  <si>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</si>
  <si>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</si>
  <si>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t>
  </si>
  <si>
    <t xml:space="preserve">Return of beneficial interest in a securitization </t>
  </si>
  <si>
    <t xml:space="preserve">Collection of beneficial interest in a securitization </t>
  </si>
  <si>
    <t>Other investing activities, net</t>
  </si>
  <si>
    <t xml:space="preserve">Net cash (used in) provided by investing activities </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</si>
  <si>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</si>
  <si>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</si>
  <si>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</si>
  <si>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</si>
  <si>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</si>
  <si>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</si>
  <si>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</si>
  <si>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</si>
  <si>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private placement</t>
  </si>
  <si>
    <t>Payment of finance lease liabilities</t>
  </si>
  <si>
    <t>Other financing activities, net</t>
  </si>
  <si>
    <t>Net cash provided by (used in) financing activities</t>
  </si>
  <si>
    <t>Change in cash, cash equivalents and restricted cash</t>
  </si>
  <si>
    <t>Cash, cash equivalents and restricted cash, beginning of the period</t>
  </si>
  <si>
    <t>Effects of exchange rate fluctuation on cash and cash equivalents and restricted cash</t>
  </si>
  <si>
    <t>Cash, cash equivalents and restricted cash, end of the period</t>
  </si>
  <si>
    <t>Fee-based operating expenses</t>
  </si>
  <si>
    <t>Pre-IPO Stock-based compensation</t>
  </si>
  <si>
    <t>Cassidy Turley deferred payment obligation</t>
  </si>
  <si>
    <t>Acquisition related costs and other efficiency initiatives</t>
  </si>
  <si>
    <t>Other</t>
  </si>
  <si>
    <t>Footnotes:</t>
  </si>
  <si>
    <t>Add/(less):</t>
  </si>
  <si>
    <t>Provision (benefit) from income taxes</t>
  </si>
  <si>
    <t>Integration and other costs related to merger</t>
  </si>
  <si>
    <t>Adjusted Net Income</t>
  </si>
  <si>
    <t>Adjusted Effective Tax Rate</t>
  </si>
  <si>
    <t>`</t>
  </si>
  <si>
    <t>Adjusted Earnings per Share</t>
  </si>
  <si>
    <t>($ in millions, except per share data)</t>
  </si>
  <si>
    <t>Weighted average shares outstanding, basic</t>
  </si>
  <si>
    <r>
      <t xml:space="preserve">Weighted average shares outstanding, diluted </t>
    </r>
    <r>
      <rPr>
        <vertAlign val="superscript"/>
        <sz val="11"/>
        <color theme="1"/>
        <rFont val="Arial"/>
        <family val="2"/>
      </rPr>
      <t>1</t>
    </r>
  </si>
  <si>
    <t>Adjusted earnings per share, basic</t>
  </si>
  <si>
    <t>Adjusted earnings per share, diluted</t>
  </si>
  <si>
    <t>Nine Months Ended</t>
  </si>
  <si>
    <t>3Q 2019 versus 3Q 2018</t>
  </si>
  <si>
    <t>2Q 2019 versus 2Q 2018</t>
  </si>
  <si>
    <t>Treasury stock, at cost</t>
  </si>
  <si>
    <t>For The Nine Ended September 30, 2018</t>
  </si>
  <si>
    <t>For The Three Months Ended September 30, 2019</t>
  </si>
  <si>
    <t>For The Nine Months Ended September 30, 2019</t>
  </si>
  <si>
    <t>Adjusted Tax calculation - per adjusted effective tax rate</t>
  </si>
  <si>
    <t>¹ Includes amortization of acquired intangible assets.</t>
  </si>
  <si>
    <t>² Reflective of management's estimation of an adjusted effective tax rate</t>
  </si>
  <si>
    <t>Financing and other facility costs</t>
  </si>
  <si>
    <t>Income (loss) before income taxes</t>
  </si>
  <si>
    <t>For The Twelve Months Ended December 31, 2019</t>
  </si>
  <si>
    <t>For The Three Months Ended December 31, 2019</t>
  </si>
  <si>
    <t>4Q 2019 versus 4Q 2018</t>
  </si>
  <si>
    <t>Americas Fee-based operating expenses</t>
  </si>
  <si>
    <t>EMEA Fee-based operating expenses</t>
  </si>
  <si>
    <t>APAC Fee-based operating expenses</t>
  </si>
  <si>
    <t>Cost of gross contract reimbursables</t>
  </si>
  <si>
    <t>Costs and expenses:</t>
  </si>
  <si>
    <t>¹ Service line fee revenue represents revenue for fees generated from each of our service lines</t>
  </si>
  <si>
    <t>² Gross contract reimbursables reflects revenues paid by clients which have substantially no margin</t>
  </si>
  <si>
    <t xml:space="preserve">Service lines fee revenue: </t>
  </si>
  <si>
    <t>Total service line fee revenue</t>
  </si>
  <si>
    <t>Gross contract reimbursables</t>
  </si>
  <si>
    <t>We have used the following measures, which are considered "non-GAAP financial measures" under SEC guidelines:</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</si>
  <si>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</si>
  <si>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Total segment operating expenses</t>
  </si>
  <si>
    <r>
      <t>Integration and other costs related to merger</t>
    </r>
    <r>
      <rPr>
        <vertAlign val="superscript"/>
        <sz val="11"/>
        <color theme="1"/>
        <rFont val="Arial"/>
        <family val="2"/>
      </rPr>
      <t>1</t>
    </r>
  </si>
  <si>
    <t>Costs of services, operating and administrative expenses excluding gross contract reimbursables</t>
  </si>
  <si>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</si>
  <si>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Segment Operating Expenses</t>
  </si>
  <si>
    <t>1Q 2020 versus 1Q 2019</t>
  </si>
  <si>
    <t>Operating, admin and other</t>
  </si>
  <si>
    <t>Cost of services provided to clients</t>
  </si>
  <si>
    <t>N/A</t>
  </si>
  <si>
    <t>*</t>
  </si>
  <si>
    <t>Three Months Ended March 31, 2020</t>
  </si>
  <si>
    <t>Non-controlling interests</t>
  </si>
  <si>
    <t xml:space="preserve">TOTAL EQUITY  </t>
  </si>
  <si>
    <t>Total equity attributable to the Company</t>
  </si>
  <si>
    <t>The financial information presented in this workbook has been derived from the Company’s audited and unaudited Consolidated Financial Statements and should be read in conjunction with the sections entitled “Risk Factors” and “Management’s Discussion and Analysis of Financial Condition and Results of Operations” and the Company’s Consolidated Financial Statements and the related notes filed with the Securities and Exchange Commission (SEC). The interim financial information for the quarterly periods is unaudited. All adjustments, consisting of normal recurring adjustments, except as otherwise noted, considered necessary for a fair presentation of the unaudited interim consolidated financial information for the periods presented have been included.</t>
  </si>
  <si>
    <t>Segment operating expenses and Fee-based operating expenses;</t>
  </si>
  <si>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acquisition related costs and efficiency initiatives and other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</si>
  <si>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t>Notes</t>
  </si>
  <si>
    <t>Current operating lease liabilities</t>
  </si>
  <si>
    <t xml:space="preserve">Ordinary shares nominal value $10.00 per share at December 31, 2016 and 2017 and ordinary shares nominal value $0.10 per share at March 31, 2018 through March 31, 2020 </t>
  </si>
  <si>
    <r>
      <t>Gross contract reimbursables</t>
    </r>
    <r>
      <rPr>
        <vertAlign val="superscript"/>
        <sz val="11"/>
        <color rgb="FF000000"/>
        <rFont val="Arial"/>
        <family val="2"/>
      </rPr>
      <t>2</t>
    </r>
  </si>
  <si>
    <r>
      <t>Merger and acquisition-related depreciation and amortization</t>
    </r>
    <r>
      <rPr>
        <vertAlign val="superscript"/>
        <sz val="11"/>
        <color rgb="FF000000"/>
        <rFont val="Arial"/>
        <family val="2"/>
      </rPr>
      <t>1</t>
    </r>
  </si>
  <si>
    <r>
      <t>Income tax adjustments</t>
    </r>
    <r>
      <rPr>
        <vertAlign val="superscript"/>
        <sz val="11"/>
        <color rgb="FF000000"/>
        <rFont val="Arial"/>
        <family val="2"/>
      </rPr>
      <t>2</t>
    </r>
  </si>
  <si>
    <r>
      <rPr>
        <vertAlign val="superscript"/>
        <sz val="11"/>
        <color theme="1"/>
        <rFont val="Arial"/>
        <family val="2"/>
      </rPr>
      <t>3</t>
    </r>
    <r>
      <rPr>
        <sz val="11"/>
        <color theme="1"/>
        <rFont val="Arial"/>
        <family val="2"/>
      </rPr>
      <t xml:space="preserve"> Adjusted EBITDA margin is measured against service line fee revenue </t>
    </r>
  </si>
  <si>
    <r>
      <t>Adjusted EBITDA margin</t>
    </r>
    <r>
      <rPr>
        <vertAlign val="superscript"/>
        <sz val="11"/>
        <color theme="1"/>
        <rFont val="Arial"/>
        <family val="2"/>
      </rPr>
      <t>3</t>
    </r>
  </si>
  <si>
    <r>
      <t>Total service line fee revenue</t>
    </r>
    <r>
      <rPr>
        <vertAlign val="superscript"/>
        <sz val="11"/>
        <color theme="1"/>
        <rFont val="Arial"/>
        <family val="2"/>
      </rPr>
      <t>1</t>
    </r>
  </si>
  <si>
    <t>Revenue:</t>
  </si>
  <si>
    <t xml:space="preserve">Reconciliation of Net income (loss) to Adjusted EBITDA </t>
  </si>
  <si>
    <t>Reconciliation of Net income (loss) to Adjusted Net Income</t>
  </si>
  <si>
    <t>Net income (loss) attributable to the Company</t>
  </si>
  <si>
    <t>Summary of Total costs and expenses</t>
  </si>
  <si>
    <r>
      <t xml:space="preserve">1 </t>
    </r>
    <r>
      <rPr>
        <sz val="11"/>
        <color theme="1"/>
        <rFont val="Arial"/>
        <family val="2"/>
      </rPr>
      <t>Integration and other costs related to merger include certain direct and incremental integration and restructuring efforts</t>
    </r>
  </si>
  <si>
    <t>Proceeds from initial public offering, net of underwriting</t>
  </si>
  <si>
    <t>Payments of initial offerings and private placement costs</t>
  </si>
  <si>
    <t>Operating income (loss)</t>
  </si>
  <si>
    <t>Total costs of service</t>
  </si>
  <si>
    <t>* Beginning in the period ended March 31, 2020, the Company switched its presentation of costs and expenses in the Management Discussion and Analysis section to align with the presentation of costs and expenses in the Income Statement. Costs of services provided to clients and operating and administrative expenses were separated into different line items.</t>
  </si>
  <si>
    <t>(iv)</t>
  </si>
  <si>
    <t>Adjusted net income and Adjusted earnings per share; and</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</si>
  <si>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</si>
  <si>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acquisition related costs and efficiency initiatives. Segment operating expense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</si>
  <si>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acquisition related costs and efficiency initiatives, depreciation and amortization related to merger and acquisition activity and other items. Income tax, as adjusted, reflects management’s expectation about our long-term effective rate as a public company. The Company also uses Adjusted EPS as a significant component when measuring operating performance. Management defines Adjusted EPS as Adjusted net income, divided by total basic and diluted weighted-average outstanding shares.</t>
    </r>
  </si>
  <si>
    <t>Prepaid expenses</t>
  </si>
  <si>
    <t>Other current assets</t>
  </si>
  <si>
    <t>Non-current operating lease assets</t>
  </si>
  <si>
    <t>Non-current operating lease liabilities</t>
  </si>
  <si>
    <t>Proceeds from senior secured notes</t>
  </si>
  <si>
    <t>Three Months Ended June 30, 2020</t>
  </si>
  <si>
    <t>Six Months Ended June 30, 2020</t>
  </si>
  <si>
    <t>2Q 2020 versus 2Q 2019</t>
  </si>
  <si>
    <t>¹Weighted average shares outstanding, diluted ("WACS, diluted") is calculated by taking WACS, basic and adding in dilutive shares of 0.4 million and 7.9 million for the three months ended June 30, 2020 and 2019, respectively,  and  2.5 million and 7.6 million  for the six months ended  June 30, 2020 and 2019, respectively, which is used to calculate Adjusted earnings per share, diluted.</t>
  </si>
  <si>
    <r>
      <rPr>
        <vertAlign val="superscript"/>
        <sz val="11"/>
        <color theme="1"/>
        <rFont val="Arial"/>
        <family val="2"/>
      </rPr>
      <t>2</t>
    </r>
    <r>
      <rPr>
        <sz val="11"/>
        <color theme="1"/>
        <rFont val="Arial"/>
        <family val="2"/>
      </rPr>
      <t xml:space="preserve"> Acquisition related costs and efficiency initiatives reflect costs incurred to implement operating efficiency initiatives in the first half of 2020 to allow the Company to be a nimbler and more agile partner to its clients, as well as incremental costs related to in-fill M&amp;A</t>
    </r>
  </si>
  <si>
    <r>
      <t>Acquisition related costs and other efficiency initiatives</t>
    </r>
    <r>
      <rPr>
        <vertAlign val="superscript"/>
        <sz val="11"/>
        <color theme="1"/>
        <rFont val="Arial"/>
        <family val="2"/>
      </rPr>
      <t>2</t>
    </r>
  </si>
  <si>
    <t>Long-term tax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</si>
</sst>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_);_(* \(#,##0.0\);_(* &quot;-&quot;??_);_(@_)"/>
    <numFmt numFmtId="166" formatCode="_(* #,##0.0_);_(* \(#,##0.0\);_(* &quot;-&quot;?_);_(@_)"/>
    <numFmt numFmtId="167" formatCode="_(* #,##0_);_(* \(#,##0\);_(* &quot;-&quot;??_);_(@_)"/>
    <numFmt numFmtId="168" formatCode="_(&quot;$&quot;* #,##0.0_);_(&quot;$&quot;* \(#,##0.0\);_(&quot;$&quot;* &quot;-&quot;?_);_(@_)"/>
    <numFmt numFmtId="169" formatCode="_(&quot;$&quot;* #,##0.0_);_(&quot;$&quot;* \(#,##0.0\);_(&quot;$&quot;* &quot;-&quot;??_);_(@_)"/>
    <numFmt numFmtId="170" formatCode="[$-409]mmmm\ d\,\ yyyy;@"/>
    <numFmt numFmtId="171" formatCode="0.0%"/>
    <numFmt numFmtId="172" formatCode="0.0"/>
    <numFmt numFmtId="173" formatCode="#,##0_)%;\(#,##0\)%;&quot;—&quot;\%;_(@_)"/>
    <numFmt numFmtId="174" formatCode="#,##0.00_)%;\(#,##0.00\)%;&quot;—&quot;\%;_(@_)"/>
  </numFmts>
  <fonts count="22"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b/>
      <sz val="11"/>
      <color rgb="FF000000"/>
      <name val="Arial"/>
      <family val="2"/>
    </font>
    <font>
      <vertAlign val="superscript"/>
      <sz val="11"/>
      <color rgb="FF000000"/>
      <name val="Arial"/>
      <family val="2"/>
    </font>
    <font>
      <i/>
      <sz val="11"/>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theme="5" tint="-0.249977111117893"/>
        <bgColor indexed="64"/>
      </patternFill>
    </fill>
    <fill>
      <patternFill patternType="solid">
        <fgColor theme="2"/>
        <bgColor indexed="64"/>
      </patternFill>
    </fill>
    <fill>
      <patternFill patternType="solid">
        <fgColor theme="5" tint="0.79998168889431442"/>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17" fillId="0" borderId="0"/>
    <xf numFmtId="9"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3" fontId="4" fillId="0" borderId="0" applyFont="0" applyFill="0" applyBorder="0" applyAlignment="0" applyProtection="0"/>
    <xf numFmtId="41" fontId="18" fillId="0" borderId="0" applyFont="0" applyFill="0" applyBorder="0" applyAlignment="0" applyProtection="0"/>
  </cellStyleXfs>
  <cellXfs count="354">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3" fillId="2" borderId="0" xfId="0" applyFont="1" applyFill="1"/>
    <xf numFmtId="0" fontId="5" fillId="2" borderId="0" xfId="0" applyFont="1" applyFill="1" applyBorder="1"/>
    <xf numFmtId="0" fontId="7" fillId="2" borderId="0" xfId="0" applyFont="1" applyFill="1" applyAlignment="1">
      <alignment horizontal="centerContinuous"/>
    </xf>
    <xf numFmtId="0" fontId="5" fillId="2" borderId="0" xfId="0" applyFont="1" applyFill="1"/>
    <xf numFmtId="0" fontId="5" fillId="2" borderId="0" xfId="0" applyFont="1" applyFill="1" applyBorder="1" applyAlignment="1">
      <alignment horizontal="left"/>
    </xf>
    <xf numFmtId="0" fontId="5" fillId="2" borderId="0" xfId="0" applyFont="1" applyFill="1" applyAlignment="1"/>
    <xf numFmtId="0" fontId="5" fillId="2" borderId="0" xfId="0" applyFont="1" applyFill="1" applyBorder="1" applyAlignment="1"/>
    <xf numFmtId="0" fontId="5" fillId="0" borderId="0" xfId="1" applyNumberFormat="1" applyFont="1" applyFill="1" applyAlignment="1"/>
    <xf numFmtId="0" fontId="5" fillId="0" borderId="0" xfId="1" applyNumberFormat="1" applyFont="1" applyFill="1" applyBorder="1" applyAlignment="1"/>
    <xf numFmtId="167" fontId="5" fillId="0" borderId="0" xfId="1" applyNumberFormat="1" applyFont="1" applyFill="1" applyBorder="1" applyAlignment="1"/>
    <xf numFmtId="166" fontId="5" fillId="0" borderId="0" xfId="1" applyNumberFormat="1" applyFont="1" applyFill="1" applyBorder="1" applyAlignment="1"/>
    <xf numFmtId="0" fontId="5" fillId="2" borderId="0" xfId="0" applyFont="1" applyFill="1" applyAlignment="1">
      <alignment horizontal="left"/>
    </xf>
    <xf numFmtId="0" fontId="5" fillId="2" borderId="0" xfId="0" applyFont="1" applyFill="1" applyBorder="1" applyAlignment="1">
      <alignment horizontal="right"/>
    </xf>
    <xf numFmtId="0" fontId="5" fillId="2" borderId="0" xfId="0" applyFont="1" applyFill="1" applyBorder="1" applyAlignment="1">
      <alignment horizontal="left" vertical="top" wrapText="1"/>
    </xf>
    <xf numFmtId="0" fontId="6" fillId="2" borderId="0" xfId="0" applyFont="1" applyFill="1" applyBorder="1" applyAlignment="1">
      <alignment horizontal="right"/>
    </xf>
    <xf numFmtId="0" fontId="6" fillId="2" borderId="0" xfId="0" applyFont="1" applyFill="1" applyBorder="1" applyAlignment="1">
      <alignment horizontal="left"/>
    </xf>
    <xf numFmtId="166" fontId="5" fillId="2" borderId="3" xfId="0" applyNumberFormat="1" applyFont="1" applyFill="1" applyBorder="1"/>
    <xf numFmtId="0" fontId="6" fillId="2" borderId="0"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0" xfId="0" applyFont="1" applyFill="1" applyBorder="1" applyAlignment="1">
      <alignment vertical="top" wrapText="1"/>
    </xf>
    <xf numFmtId="0" fontId="5" fillId="2" borderId="0" xfId="0" applyFont="1" applyFill="1" applyBorder="1" applyAlignment="1">
      <alignment vertical="top" wrapText="1"/>
    </xf>
    <xf numFmtId="0" fontId="8" fillId="2" borderId="0" xfId="0" applyFont="1" applyFill="1" applyBorder="1" applyAlignment="1">
      <alignment horizontal="left"/>
    </xf>
    <xf numFmtId="0" fontId="6" fillId="4" borderId="0" xfId="0" applyFont="1" applyFill="1" applyBorder="1" applyAlignment="1">
      <alignment horizontal="left" vertical="top" wrapText="1"/>
    </xf>
    <xf numFmtId="0" fontId="5" fillId="2" borderId="0" xfId="0" applyFont="1" applyFill="1" applyBorder="1" applyAlignment="1">
      <alignment horizontal="left" vertical="top" wrapText="1" indent="2"/>
    </xf>
    <xf numFmtId="0" fontId="5" fillId="2" borderId="5" xfId="0" applyFont="1" applyFill="1" applyBorder="1" applyAlignment="1">
      <alignment horizontal="left" vertical="top" wrapText="1" indent="3"/>
    </xf>
    <xf numFmtId="0" fontId="6" fillId="4" borderId="3" xfId="0" applyFont="1" applyFill="1" applyBorder="1" applyAlignment="1">
      <alignment horizontal="left" vertical="top"/>
    </xf>
    <xf numFmtId="166" fontId="5" fillId="2" borderId="3" xfId="0" applyNumberFormat="1" applyFont="1" applyFill="1" applyBorder="1" applyAlignment="1"/>
    <xf numFmtId="166" fontId="5" fillId="2" borderId="8" xfId="0" applyNumberFormat="1" applyFont="1" applyFill="1" applyBorder="1" applyAlignment="1"/>
    <xf numFmtId="166" fontId="5" fillId="2" borderId="4" xfId="0" applyNumberFormat="1" applyFont="1" applyFill="1" applyBorder="1" applyAlignment="1"/>
    <xf numFmtId="166" fontId="6" fillId="2" borderId="3" xfId="0" applyNumberFormat="1" applyFont="1" applyFill="1" applyBorder="1" applyAlignment="1"/>
    <xf numFmtId="166" fontId="5" fillId="2" borderId="3" xfId="0" applyNumberFormat="1" applyFont="1" applyFill="1" applyBorder="1" applyAlignment="1">
      <alignment vertical="top"/>
    </xf>
    <xf numFmtId="0" fontId="5" fillId="2" borderId="9" xfId="0" applyFont="1" applyFill="1" applyBorder="1" applyAlignment="1">
      <alignment horizontal="left" vertical="top" wrapText="1"/>
    </xf>
    <xf numFmtId="0" fontId="5" fillId="2" borderId="0" xfId="0" applyFont="1" applyFill="1" applyAlignment="1">
      <alignment horizontal="left" indent="2"/>
    </xf>
    <xf numFmtId="0" fontId="5" fillId="2" borderId="3" xfId="0" applyFont="1" applyFill="1" applyBorder="1"/>
    <xf numFmtId="168" fontId="5" fillId="2" borderId="3" xfId="0" applyNumberFormat="1" applyFont="1" applyFill="1" applyBorder="1"/>
    <xf numFmtId="0" fontId="6" fillId="2" borderId="14" xfId="0" applyFont="1" applyFill="1" applyBorder="1" applyAlignment="1">
      <alignment horizontal="left" vertical="top" wrapText="1"/>
    </xf>
    <xf numFmtId="0" fontId="5" fillId="0" borderId="0" xfId="1" applyNumberFormat="1" applyFont="1" applyFill="1" applyAlignment="1">
      <alignment horizontal="left" indent="2"/>
    </xf>
    <xf numFmtId="0" fontId="5" fillId="0" borderId="0" xfId="1" applyNumberFormat="1" applyFont="1" applyFill="1" applyAlignment="1">
      <alignment horizontal="left" wrapText="1" indent="2"/>
    </xf>
    <xf numFmtId="0" fontId="5" fillId="0" borderId="6" xfId="1" applyNumberFormat="1" applyFont="1" applyFill="1" applyBorder="1" applyAlignment="1">
      <alignment horizontal="left" indent="3"/>
    </xf>
    <xf numFmtId="0" fontId="5" fillId="0" borderId="6" xfId="1" applyNumberFormat="1" applyFont="1" applyFill="1" applyBorder="1" applyAlignment="1">
      <alignment horizontal="left" wrapText="1"/>
    </xf>
    <xf numFmtId="167" fontId="5" fillId="0" borderId="0" xfId="1" applyNumberFormat="1" applyFont="1" applyFill="1" applyBorder="1" applyAlignment="1">
      <alignment horizontal="left"/>
    </xf>
    <xf numFmtId="167" fontId="5" fillId="0" borderId="0" xfId="1" applyNumberFormat="1" applyFont="1" applyFill="1" applyBorder="1" applyAlignment="1">
      <alignment vertical="top"/>
    </xf>
    <xf numFmtId="165" fontId="5" fillId="0" borderId="0" xfId="1" applyNumberFormat="1" applyFont="1" applyFill="1" applyBorder="1" applyAlignment="1"/>
    <xf numFmtId="0" fontId="5" fillId="2" borderId="5" xfId="0" applyFont="1" applyFill="1" applyBorder="1" applyAlignment="1">
      <alignment vertical="top" wrapText="1"/>
    </xf>
    <xf numFmtId="0" fontId="6" fillId="2" borderId="5" xfId="0" applyFont="1" applyFill="1" applyBorder="1" applyAlignment="1">
      <alignment vertical="top" wrapText="1"/>
    </xf>
    <xf numFmtId="0" fontId="6" fillId="2" borderId="2" xfId="0" applyFont="1" applyFill="1" applyBorder="1" applyAlignment="1">
      <alignment vertical="top" wrapText="1"/>
    </xf>
    <xf numFmtId="0" fontId="5" fillId="2" borderId="11" xfId="0" applyFont="1" applyFill="1" applyBorder="1"/>
    <xf numFmtId="168" fontId="8" fillId="2" borderId="11" xfId="0" applyNumberFormat="1" applyFont="1" applyFill="1" applyBorder="1" applyAlignment="1">
      <alignment horizontal="center"/>
    </xf>
    <xf numFmtId="166" fontId="8" fillId="2" borderId="11" xfId="0" applyNumberFormat="1" applyFont="1" applyFill="1" applyBorder="1" applyAlignment="1">
      <alignment horizontal="center"/>
    </xf>
    <xf numFmtId="166" fontId="8" fillId="2" borderId="10" xfId="0" applyNumberFormat="1" applyFont="1" applyFill="1" applyBorder="1" applyAlignment="1">
      <alignment horizontal="center"/>
    </xf>
    <xf numFmtId="166" fontId="9" fillId="2" borderId="11" xfId="0" applyNumberFormat="1" applyFont="1" applyFill="1" applyBorder="1" applyAlignment="1">
      <alignment horizontal="center"/>
    </xf>
    <xf numFmtId="165" fontId="9" fillId="2" borderId="10" xfId="1" applyNumberFormat="1" applyFont="1" applyFill="1" applyBorder="1" applyAlignment="1">
      <alignment horizontal="right"/>
    </xf>
    <xf numFmtId="165" fontId="8" fillId="2" borderId="11" xfId="1" applyNumberFormat="1" applyFont="1" applyFill="1" applyBorder="1" applyAlignment="1">
      <alignment horizontal="right"/>
    </xf>
    <xf numFmtId="169" fontId="9" fillId="2" borderId="15" xfId="2" applyNumberFormat="1" applyFont="1" applyFill="1" applyBorder="1" applyAlignment="1">
      <alignment horizontal="center"/>
    </xf>
    <xf numFmtId="0" fontId="5" fillId="0" borderId="0" xfId="0" applyFont="1" applyFill="1" applyBorder="1" applyAlignment="1">
      <alignment vertical="top" wrapText="1"/>
    </xf>
    <xf numFmtId="0" fontId="5" fillId="2" borderId="6" xfId="1" applyNumberFormat="1" applyFont="1" applyFill="1" applyBorder="1" applyAlignment="1">
      <alignment horizontal="left" wrapText="1"/>
    </xf>
    <xf numFmtId="166" fontId="8" fillId="2" borderId="3" xfId="0" applyNumberFormat="1" applyFont="1" applyFill="1" applyBorder="1" applyAlignment="1">
      <alignment horizontal="center"/>
    </xf>
    <xf numFmtId="0" fontId="6" fillId="2" borderId="6" xfId="0" applyFont="1" applyFill="1" applyBorder="1" applyAlignment="1">
      <alignment horizontal="left"/>
    </xf>
    <xf numFmtId="0" fontId="6" fillId="2" borderId="0" xfId="0" applyFont="1" applyFill="1"/>
    <xf numFmtId="0" fontId="5" fillId="2" borderId="5" xfId="0" applyFont="1" applyFill="1" applyBorder="1"/>
    <xf numFmtId="0" fontId="5" fillId="2" borderId="2" xfId="0" applyFont="1" applyFill="1" applyBorder="1"/>
    <xf numFmtId="165" fontId="5" fillId="2" borderId="11" xfId="1" applyNumberFormat="1" applyFont="1" applyFill="1" applyBorder="1"/>
    <xf numFmtId="165" fontId="5" fillId="2" borderId="10" xfId="1" applyNumberFormat="1" applyFont="1" applyFill="1" applyBorder="1"/>
    <xf numFmtId="0" fontId="5" fillId="2" borderId="0" xfId="1" applyNumberFormat="1" applyFont="1" applyFill="1" applyBorder="1" applyAlignment="1">
      <alignment horizontal="left"/>
    </xf>
    <xf numFmtId="0" fontId="5" fillId="2" borderId="0" xfId="1" applyNumberFormat="1" applyFont="1" applyFill="1" applyBorder="1" applyAlignment="1"/>
    <xf numFmtId="0" fontId="5" fillId="2" borderId="0" xfId="1" applyNumberFormat="1" applyFont="1" applyFill="1" applyBorder="1" applyAlignment="1">
      <alignment horizontal="left" indent="3"/>
    </xf>
    <xf numFmtId="0" fontId="5" fillId="2" borderId="0" xfId="1" applyNumberFormat="1" applyFont="1" applyFill="1" applyAlignment="1">
      <alignment horizontal="left" indent="3"/>
    </xf>
    <xf numFmtId="0" fontId="5" fillId="2" borderId="0" xfId="1" applyNumberFormat="1" applyFont="1" applyFill="1" applyBorder="1" applyAlignment="1">
      <alignment horizontal="left" wrapText="1" indent="3"/>
    </xf>
    <xf numFmtId="0" fontId="5" fillId="2" borderId="2" xfId="1" applyNumberFormat="1" applyFont="1" applyFill="1" applyBorder="1" applyAlignment="1">
      <alignment horizontal="left" indent="3"/>
    </xf>
    <xf numFmtId="0" fontId="5" fillId="2" borderId="1" xfId="1" applyNumberFormat="1" applyFont="1" applyFill="1" applyBorder="1" applyAlignment="1">
      <alignment horizontal="left" indent="3"/>
    </xf>
    <xf numFmtId="9" fontId="5" fillId="2" borderId="0" xfId="3" applyFont="1" applyFill="1" applyBorder="1"/>
    <xf numFmtId="170" fontId="10" fillId="2" borderId="3" xfId="0" applyNumberFormat="1" applyFont="1" applyFill="1" applyBorder="1" applyAlignment="1">
      <alignment horizontal="center"/>
    </xf>
    <xf numFmtId="169" fontId="5" fillId="2" borderId="3" xfId="2" applyNumberFormat="1" applyFont="1" applyFill="1" applyBorder="1" applyAlignment="1"/>
    <xf numFmtId="169" fontId="6" fillId="2" borderId="13" xfId="2" applyNumberFormat="1" applyFont="1" applyFill="1" applyBorder="1" applyAlignment="1"/>
    <xf numFmtId="169" fontId="6" fillId="2" borderId="3" xfId="2" applyNumberFormat="1" applyFont="1" applyFill="1" applyBorder="1" applyAlignment="1"/>
    <xf numFmtId="169" fontId="8" fillId="0" borderId="11" xfId="2" applyNumberFormat="1" applyFont="1" applyFill="1" applyBorder="1" applyAlignment="1">
      <alignment horizontal="center"/>
    </xf>
    <xf numFmtId="169" fontId="5" fillId="2" borderId="15" xfId="2" applyNumberFormat="1" applyFont="1" applyFill="1" applyBorder="1"/>
    <xf numFmtId="169" fontId="6" fillId="2" borderId="13" xfId="2" applyNumberFormat="1" applyFont="1" applyFill="1" applyBorder="1"/>
    <xf numFmtId="0" fontId="9" fillId="0" borderId="0" xfId="1" applyNumberFormat="1" applyFont="1" applyFill="1" applyBorder="1" applyAlignment="1"/>
    <xf numFmtId="166" fontId="5" fillId="0" borderId="3" xfId="1" applyNumberFormat="1" applyFont="1" applyFill="1" applyBorder="1" applyAlignment="1"/>
    <xf numFmtId="167" fontId="5" fillId="0" borderId="3" xfId="1" applyNumberFormat="1" applyFont="1" applyFill="1" applyBorder="1" applyAlignment="1"/>
    <xf numFmtId="167" fontId="9" fillId="0" borderId="0" xfId="1" applyNumberFormat="1" applyFont="1" applyFill="1" applyBorder="1" applyAlignment="1"/>
    <xf numFmtId="167" fontId="8" fillId="0" borderId="0" xfId="1" applyNumberFormat="1" applyFont="1" applyFill="1" applyBorder="1" applyAlignment="1"/>
    <xf numFmtId="167" fontId="5" fillId="0" borderId="0" xfId="1" applyNumberFormat="1" applyFont="1" applyFill="1" applyAlignment="1"/>
    <xf numFmtId="0" fontId="5" fillId="0" borderId="0" xfId="0" applyFont="1"/>
    <xf numFmtId="0" fontId="5" fillId="0" borderId="0" xfId="0" applyFont="1" applyFill="1"/>
    <xf numFmtId="0" fontId="5" fillId="0" borderId="0" xfId="0" applyFont="1" applyFill="1" applyAlignment="1">
      <alignment horizontal="left"/>
    </xf>
    <xf numFmtId="0" fontId="5" fillId="0" borderId="0" xfId="0" applyFont="1" applyFill="1" applyBorder="1"/>
    <xf numFmtId="0" fontId="5" fillId="2" borderId="0" xfId="0" applyFont="1" applyFill="1" applyAlignment="1">
      <alignment horizontal="right"/>
    </xf>
    <xf numFmtId="0" fontId="5" fillId="0" borderId="0" xfId="0" applyFont="1" applyFill="1" applyAlignment="1">
      <alignment horizontal="right"/>
    </xf>
    <xf numFmtId="15" fontId="9" fillId="0" borderId="8" xfId="0" applyNumberFormat="1" applyFont="1" applyFill="1" applyBorder="1" applyAlignment="1">
      <alignment horizontal="center" wrapText="1"/>
    </xf>
    <xf numFmtId="170" fontId="9" fillId="0" borderId="4" xfId="0" applyNumberFormat="1" applyFont="1" applyFill="1" applyBorder="1" applyAlignment="1">
      <alignment horizontal="center" wrapText="1"/>
    </xf>
    <xf numFmtId="169" fontId="5" fillId="0" borderId="6" xfId="2" applyNumberFormat="1" applyFont="1" applyFill="1" applyBorder="1" applyAlignment="1"/>
    <xf numFmtId="0" fontId="6" fillId="4" borderId="7" xfId="0" applyFont="1" applyFill="1" applyBorder="1" applyAlignment="1">
      <alignment vertical="top" wrapText="1"/>
    </xf>
    <xf numFmtId="0" fontId="6" fillId="0" borderId="0" xfId="0" applyFont="1" applyFill="1" applyBorder="1" applyAlignment="1">
      <alignment horizontal="left" vertical="top" wrapText="1"/>
    </xf>
    <xf numFmtId="168" fontId="5" fillId="2" borderId="11" xfId="0" applyNumberFormat="1" applyFont="1" applyFill="1" applyBorder="1"/>
    <xf numFmtId="166" fontId="5" fillId="2" borderId="11" xfId="0" applyNumberFormat="1" applyFont="1" applyFill="1" applyBorder="1"/>
    <xf numFmtId="169" fontId="6" fillId="2" borderId="16" xfId="2" applyNumberFormat="1" applyFont="1" applyFill="1" applyBorder="1"/>
    <xf numFmtId="169" fontId="6" fillId="2" borderId="17" xfId="2" applyNumberFormat="1" applyFont="1" applyFill="1" applyBorder="1"/>
    <xf numFmtId="169" fontId="5" fillId="0" borderId="13" xfId="2" applyNumberFormat="1" applyFont="1" applyFill="1" applyBorder="1" applyAlignment="1"/>
    <xf numFmtId="169" fontId="5" fillId="0" borderId="0" xfId="2" applyNumberFormat="1" applyFont="1" applyFill="1" applyAlignment="1"/>
    <xf numFmtId="171" fontId="5" fillId="0" borderId="6" xfId="3" applyNumberFormat="1" applyFont="1" applyFill="1" applyBorder="1" applyAlignment="1"/>
    <xf numFmtId="171" fontId="5" fillId="0" borderId="13" xfId="3" applyNumberFormat="1" applyFont="1" applyFill="1" applyBorder="1" applyAlignment="1"/>
    <xf numFmtId="171" fontId="5" fillId="0" borderId="0" xfId="1" applyNumberFormat="1" applyFont="1" applyFill="1" applyBorder="1" applyAlignment="1"/>
    <xf numFmtId="169" fontId="6" fillId="2" borderId="0" xfId="2" applyNumberFormat="1" applyFont="1" applyFill="1" applyBorder="1"/>
    <xf numFmtId="169" fontId="5" fillId="2" borderId="0" xfId="2" applyNumberFormat="1" applyFont="1" applyFill="1" applyBorder="1"/>
    <xf numFmtId="169" fontId="6" fillId="2" borderId="18" xfId="2" applyNumberFormat="1" applyFont="1" applyFill="1" applyBorder="1"/>
    <xf numFmtId="44" fontId="6" fillId="2" borderId="11" xfId="2" applyNumberFormat="1" applyFont="1" applyFill="1" applyBorder="1"/>
    <xf numFmtId="44" fontId="6" fillId="2" borderId="9" xfId="2" applyNumberFormat="1" applyFont="1" applyFill="1" applyBorder="1"/>
    <xf numFmtId="166" fontId="8" fillId="2" borderId="4" xfId="0" applyNumberFormat="1" applyFont="1" applyFill="1" applyBorder="1" applyAlignment="1">
      <alignment horizontal="center"/>
    </xf>
    <xf numFmtId="165" fontId="5" fillId="0" borderId="11" xfId="1" applyNumberFormat="1" applyFont="1" applyFill="1" applyBorder="1"/>
    <xf numFmtId="166" fontId="5" fillId="0" borderId="7" xfId="1" applyNumberFormat="1" applyFont="1" applyFill="1" applyBorder="1" applyAlignment="1"/>
    <xf numFmtId="169" fontId="5" fillId="0" borderId="14" xfId="2" applyNumberFormat="1" applyFont="1" applyFill="1" applyBorder="1" applyAlignment="1"/>
    <xf numFmtId="167" fontId="5" fillId="0" borderId="7" xfId="1" applyNumberFormat="1" applyFont="1" applyFill="1" applyBorder="1" applyAlignment="1"/>
    <xf numFmtId="165" fontId="5" fillId="0" borderId="7" xfId="1" applyNumberFormat="1" applyFont="1" applyFill="1" applyBorder="1" applyAlignment="1"/>
    <xf numFmtId="171" fontId="5" fillId="0" borderId="14" xfId="3" applyNumberFormat="1" applyFont="1" applyFill="1" applyBorder="1" applyAlignment="1"/>
    <xf numFmtId="0" fontId="5" fillId="0" borderId="0" xfId="0" applyFont="1" applyFill="1" applyBorder="1" applyAlignment="1">
      <alignment horizontal="left" vertical="top" wrapText="1"/>
    </xf>
    <xf numFmtId="168" fontId="13" fillId="5" borderId="3" xfId="0" applyNumberFormat="1" applyFont="1" applyFill="1" applyBorder="1"/>
    <xf numFmtId="0" fontId="5" fillId="2" borderId="0" xfId="0" applyFont="1" applyFill="1"/>
    <xf numFmtId="0" fontId="12" fillId="2" borderId="0" xfId="0" applyFont="1" applyFill="1" applyAlignment="1">
      <alignment horizontal="left"/>
    </xf>
    <xf numFmtId="0" fontId="13" fillId="2" borderId="0" xfId="0" applyFont="1" applyFill="1" applyAlignment="1"/>
    <xf numFmtId="166" fontId="5" fillId="2" borderId="11" xfId="0" applyNumberFormat="1" applyFont="1" applyFill="1" applyBorder="1" applyAlignment="1"/>
    <xf numFmtId="0" fontId="6" fillId="2" borderId="0" xfId="0" applyFont="1" applyFill="1" applyBorder="1" applyAlignment="1">
      <alignment horizontal="center" wrapText="1"/>
    </xf>
    <xf numFmtId="0" fontId="6" fillId="0" borderId="0" xfId="0" applyFont="1" applyFill="1" applyBorder="1" applyAlignment="1">
      <alignment horizontal="center"/>
    </xf>
    <xf numFmtId="0" fontId="9" fillId="0" borderId="0" xfId="0" applyNumberFormat="1" applyFont="1" applyFill="1" applyBorder="1" applyAlignment="1">
      <alignment horizontal="center" wrapText="1"/>
    </xf>
    <xf numFmtId="0" fontId="9" fillId="0" borderId="4" xfId="0" applyNumberFormat="1" applyFont="1" applyFill="1" applyBorder="1" applyAlignment="1">
      <alignment horizontal="center" wrapText="1"/>
    </xf>
    <xf numFmtId="166" fontId="8" fillId="0" borderId="3" xfId="0" applyNumberFormat="1" applyFont="1" applyFill="1" applyBorder="1" applyAlignment="1">
      <alignment horizontal="center"/>
    </xf>
    <xf numFmtId="170" fontId="10" fillId="2" borderId="8" xfId="0" applyNumberFormat="1" applyFont="1" applyFill="1" applyBorder="1" applyAlignment="1">
      <alignment horizontal="center"/>
    </xf>
    <xf numFmtId="165" fontId="5" fillId="0" borderId="3" xfId="1" applyNumberFormat="1" applyFont="1" applyFill="1" applyBorder="1"/>
    <xf numFmtId="165" fontId="5" fillId="2" borderId="3" xfId="1" applyNumberFormat="1" applyFont="1" applyFill="1" applyBorder="1"/>
    <xf numFmtId="169" fontId="5" fillId="0" borderId="0" xfId="2" applyNumberFormat="1" applyFont="1" applyFill="1" applyBorder="1" applyAlignment="1">
      <alignment vertical="top"/>
    </xf>
    <xf numFmtId="167" fontId="6" fillId="0" borderId="0" xfId="1" quotePrefix="1" applyNumberFormat="1" applyFont="1" applyFill="1" applyBorder="1" applyAlignment="1">
      <alignment horizontal="center"/>
    </xf>
    <xf numFmtId="170" fontId="9" fillId="0" borderId="13" xfId="0" applyNumberFormat="1" applyFont="1" applyFill="1" applyBorder="1" applyAlignment="1">
      <alignment horizontal="center"/>
    </xf>
    <xf numFmtId="170" fontId="9" fillId="0" borderId="8" xfId="0" applyNumberFormat="1" applyFont="1" applyFill="1" applyBorder="1" applyAlignment="1">
      <alignment horizontal="center"/>
    </xf>
    <xf numFmtId="170" fontId="9" fillId="0" borderId="4" xfId="0" applyNumberFormat="1" applyFont="1" applyFill="1" applyBorder="1" applyAlignment="1">
      <alignment horizontal="center"/>
    </xf>
    <xf numFmtId="0" fontId="11" fillId="2" borderId="0" xfId="0" applyFont="1" applyFill="1" applyBorder="1" applyAlignment="1">
      <alignment wrapText="1"/>
    </xf>
    <xf numFmtId="169" fontId="5" fillId="2" borderId="11" xfId="2" applyNumberFormat="1" applyFont="1" applyFill="1" applyBorder="1" applyAlignment="1"/>
    <xf numFmtId="166" fontId="5" fillId="2" borderId="9" xfId="0" applyNumberFormat="1" applyFont="1" applyFill="1" applyBorder="1" applyAlignment="1"/>
    <xf numFmtId="172" fontId="5" fillId="2" borderId="0" xfId="0" applyNumberFormat="1" applyFont="1" applyFill="1" applyBorder="1" applyAlignment="1">
      <alignment horizontal="left"/>
    </xf>
    <xf numFmtId="172" fontId="5" fillId="2" borderId="0" xfId="0" applyNumberFormat="1" applyFont="1" applyFill="1" applyBorder="1"/>
    <xf numFmtId="44" fontId="6" fillId="2" borderId="3" xfId="2" applyNumberFormat="1" applyFont="1" applyFill="1" applyBorder="1"/>
    <xf numFmtId="44" fontId="6" fillId="2" borderId="4" xfId="2" applyNumberFormat="1" applyFont="1" applyFill="1" applyBorder="1"/>
    <xf numFmtId="9" fontId="8" fillId="0" borderId="0" xfId="3" applyFont="1" applyFill="1" applyBorder="1" applyAlignment="1">
      <alignment horizontal="right"/>
    </xf>
    <xf numFmtId="9" fontId="8" fillId="0" borderId="3" xfId="3" applyFont="1" applyFill="1" applyBorder="1" applyAlignment="1">
      <alignment horizontal="right"/>
    </xf>
    <xf numFmtId="9" fontId="8" fillId="0" borderId="12" xfId="3" applyFont="1" applyFill="1" applyBorder="1"/>
    <xf numFmtId="0" fontId="8" fillId="0" borderId="0" xfId="0" applyFont="1" applyFill="1"/>
    <xf numFmtId="44" fontId="8" fillId="2" borderId="11" xfId="2" applyFont="1" applyFill="1" applyBorder="1" applyAlignment="1">
      <alignment horizontal="center"/>
    </xf>
    <xf numFmtId="166" fontId="8" fillId="2" borderId="8" xfId="0" applyNumberFormat="1" applyFont="1" applyFill="1" applyBorder="1" applyAlignment="1">
      <alignment horizontal="center"/>
    </xf>
    <xf numFmtId="166" fontId="8" fillId="0" borderId="11" xfId="0" applyNumberFormat="1" applyFont="1" applyFill="1" applyBorder="1" applyAlignment="1">
      <alignment horizontal="center"/>
    </xf>
    <xf numFmtId="0" fontId="5" fillId="0" borderId="11" xfId="0" applyFont="1" applyBorder="1" applyAlignment="1">
      <alignment vertical="center" wrapText="1"/>
    </xf>
    <xf numFmtId="0" fontId="5" fillId="0" borderId="3" xfId="0" applyFont="1" applyBorder="1" applyAlignment="1">
      <alignment vertical="center" wrapText="1"/>
    </xf>
    <xf numFmtId="172" fontId="5" fillId="0" borderId="11" xfId="0" applyNumberFormat="1" applyFont="1" applyBorder="1" applyAlignment="1">
      <alignment vertical="center" wrapText="1"/>
    </xf>
    <xf numFmtId="166" fontId="5" fillId="0" borderId="3" xfId="0" applyNumberFormat="1" applyFont="1" applyFill="1" applyBorder="1"/>
    <xf numFmtId="166" fontId="5" fillId="0" borderId="11" xfId="0" applyNumberFormat="1" applyFont="1" applyFill="1" applyBorder="1"/>
    <xf numFmtId="0" fontId="0" fillId="0" borderId="3" xfId="0" applyBorder="1" applyAlignment="1">
      <alignment vertical="center" wrapText="1"/>
    </xf>
    <xf numFmtId="170" fontId="10" fillId="2" borderId="11" xfId="0" applyNumberFormat="1" applyFont="1" applyFill="1" applyBorder="1" applyAlignment="1">
      <alignment horizontal="center"/>
    </xf>
    <xf numFmtId="165" fontId="5" fillId="0" borderId="3" xfId="1" applyNumberFormat="1" applyFont="1" applyBorder="1" applyAlignment="1">
      <alignment vertical="center" wrapText="1"/>
    </xf>
    <xf numFmtId="0" fontId="5" fillId="0" borderId="0" xfId="0" applyFont="1" applyAlignment="1">
      <alignment vertical="center"/>
    </xf>
    <xf numFmtId="0" fontId="5" fillId="0" borderId="8" xfId="0" applyFont="1" applyBorder="1" applyAlignment="1">
      <alignment vertical="center" wrapText="1"/>
    </xf>
    <xf numFmtId="0" fontId="5" fillId="0" borderId="0" xfId="0" applyFont="1" applyFill="1" applyBorder="1" applyAlignment="1">
      <alignment horizontal="left" vertical="top" wrapText="1" indent="1"/>
    </xf>
    <xf numFmtId="169" fontId="9" fillId="2" borderId="10" xfId="2" applyNumberFormat="1" applyFont="1" applyFill="1" applyBorder="1" applyAlignment="1">
      <alignment horizontal="center"/>
    </xf>
    <xf numFmtId="166" fontId="8" fillId="2" borderId="19" xfId="0" applyNumberFormat="1" applyFont="1" applyFill="1" applyBorder="1" applyAlignment="1">
      <alignment horizontal="center"/>
    </xf>
    <xf numFmtId="166" fontId="8" fillId="2" borderId="7" xfId="0" applyNumberFormat="1" applyFont="1" applyFill="1" applyBorder="1" applyAlignment="1">
      <alignment horizontal="center"/>
    </xf>
    <xf numFmtId="44" fontId="8" fillId="2" borderId="3" xfId="2" applyFont="1" applyFill="1" applyBorder="1" applyAlignment="1">
      <alignment horizontal="center"/>
    </xf>
    <xf numFmtId="166" fontId="8" fillId="0" borderId="4" xfId="0" applyNumberFormat="1" applyFont="1" applyFill="1" applyBorder="1" applyAlignment="1">
      <alignment horizontal="center"/>
    </xf>
    <xf numFmtId="166" fontId="8" fillId="0" borderId="9" xfId="0" applyNumberFormat="1" applyFont="1" applyFill="1" applyBorder="1" applyAlignment="1">
      <alignment horizontal="center"/>
    </xf>
    <xf numFmtId="170" fontId="6" fillId="0" borderId="4" xfId="0" applyNumberFormat="1" applyFont="1" applyFill="1" applyBorder="1" applyAlignment="1">
      <alignment horizontal="center" wrapText="1"/>
    </xf>
    <xf numFmtId="15" fontId="6" fillId="0" borderId="8" xfId="0" applyNumberFormat="1" applyFont="1" applyFill="1" applyBorder="1" applyAlignment="1">
      <alignment horizontal="center" wrapText="1"/>
    </xf>
    <xf numFmtId="15" fontId="9" fillId="0" borderId="19" xfId="0" applyNumberFormat="1" applyFont="1" applyFill="1" applyBorder="1" applyAlignment="1">
      <alignment horizontal="center" wrapText="1"/>
    </xf>
    <xf numFmtId="170" fontId="9" fillId="0" borderId="20" xfId="0" applyNumberFormat="1" applyFont="1" applyFill="1" applyBorder="1" applyAlignment="1">
      <alignment horizontal="center" wrapText="1"/>
    </xf>
    <xf numFmtId="167" fontId="6" fillId="0" borderId="13" xfId="1" quotePrefix="1" applyNumberFormat="1" applyFont="1" applyFill="1" applyBorder="1" applyAlignment="1">
      <alignment horizontal="center"/>
    </xf>
    <xf numFmtId="167" fontId="6" fillId="0" borderId="14" xfId="1" quotePrefix="1" applyNumberFormat="1" applyFont="1" applyFill="1" applyBorder="1" applyAlignment="1">
      <alignment horizontal="center"/>
    </xf>
    <xf numFmtId="170" fontId="6" fillId="0" borderId="8" xfId="0" applyNumberFormat="1" applyFont="1" applyFill="1" applyBorder="1" applyAlignment="1">
      <alignment horizontal="center"/>
    </xf>
    <xf numFmtId="170" fontId="6" fillId="0" borderId="4" xfId="0" applyNumberFormat="1" applyFont="1" applyFill="1" applyBorder="1" applyAlignment="1">
      <alignment horizontal="center"/>
    </xf>
    <xf numFmtId="15" fontId="6" fillId="0" borderId="10" xfId="0" applyNumberFormat="1" applyFont="1" applyFill="1" applyBorder="1" applyAlignment="1">
      <alignment horizontal="center" wrapText="1"/>
    </xf>
    <xf numFmtId="0" fontId="13" fillId="0" borderId="0" xfId="0" applyFont="1" applyAlignment="1">
      <alignment horizontal="left" vertical="center" wrapText="1"/>
    </xf>
    <xf numFmtId="0" fontId="5" fillId="2" borderId="0" xfId="0" applyFont="1" applyFill="1" applyAlignment="1">
      <alignment horizontal="left" wrapText="1"/>
    </xf>
    <xf numFmtId="0" fontId="5" fillId="2" borderId="0" xfId="0" applyFont="1" applyFill="1" applyAlignment="1">
      <alignment wrapText="1"/>
    </xf>
    <xf numFmtId="0" fontId="11" fillId="2" borderId="0" xfId="0" applyFont="1" applyFill="1" applyBorder="1" applyAlignment="1">
      <alignment horizontal="left"/>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15" fontId="10" fillId="7" borderId="8" xfId="0" applyNumberFormat="1" applyFont="1" applyFill="1" applyBorder="1" applyAlignment="1">
      <alignment horizontal="center" wrapText="1"/>
    </xf>
    <xf numFmtId="170" fontId="10" fillId="7" borderId="4" xfId="0" applyNumberFormat="1" applyFont="1" applyFill="1" applyBorder="1" applyAlignment="1">
      <alignment horizontal="center" wrapText="1"/>
    </xf>
    <xf numFmtId="167" fontId="10" fillId="7" borderId="13" xfId="1" quotePrefix="1" applyNumberFormat="1" applyFont="1" applyFill="1" applyBorder="1" applyAlignment="1">
      <alignment horizontal="center"/>
    </xf>
    <xf numFmtId="165" fontId="5" fillId="2" borderId="0" xfId="1" applyNumberFormat="1" applyFont="1" applyFill="1" applyBorder="1"/>
    <xf numFmtId="170" fontId="10" fillId="7" borderId="9" xfId="0" applyNumberFormat="1" applyFont="1" applyFill="1" applyBorder="1" applyAlignment="1">
      <alignment horizontal="center" wrapText="1"/>
    </xf>
    <xf numFmtId="170" fontId="10" fillId="7" borderId="13" xfId="0" applyNumberFormat="1" applyFont="1" applyFill="1" applyBorder="1" applyAlignment="1">
      <alignment horizontal="center"/>
    </xf>
    <xf numFmtId="170" fontId="10" fillId="7" borderId="8" xfId="0" applyNumberFormat="1" applyFont="1" applyFill="1" applyBorder="1" applyAlignment="1">
      <alignment horizontal="center"/>
    </xf>
    <xf numFmtId="170" fontId="10" fillId="7" borderId="4" xfId="0" applyNumberFormat="1" applyFont="1" applyFill="1" applyBorder="1" applyAlignment="1">
      <alignment horizontal="center"/>
    </xf>
    <xf numFmtId="0" fontId="5" fillId="0" borderId="0" xfId="0" applyFont="1" applyFill="1" applyAlignment="1">
      <alignment horizontal="left" indent="2"/>
    </xf>
    <xf numFmtId="167" fontId="9" fillId="0" borderId="13" xfId="1" quotePrefix="1" applyNumberFormat="1" applyFont="1" applyFill="1" applyBorder="1" applyAlignment="1">
      <alignment horizontal="center"/>
    </xf>
    <xf numFmtId="15" fontId="9" fillId="0" borderId="10" xfId="0" applyNumberFormat="1" applyFont="1" applyFill="1" applyBorder="1" applyAlignment="1">
      <alignment horizontal="center" wrapText="1"/>
    </xf>
    <xf numFmtId="170" fontId="9" fillId="0" borderId="9" xfId="0" applyNumberFormat="1" applyFont="1" applyFill="1" applyBorder="1" applyAlignment="1">
      <alignment horizontal="center" wrapText="1"/>
    </xf>
    <xf numFmtId="0" fontId="11" fillId="2" borderId="0" xfId="0" applyFont="1" applyFill="1" applyBorder="1" applyAlignment="1">
      <alignment horizontal="left" vertical="top" wrapText="1"/>
    </xf>
    <xf numFmtId="166" fontId="5" fillId="0" borderId="3" xfId="0" applyNumberFormat="1" applyFont="1" applyFill="1" applyBorder="1" applyAlignment="1"/>
    <xf numFmtId="0" fontId="6" fillId="2" borderId="11" xfId="0" applyFont="1" applyFill="1" applyBorder="1"/>
    <xf numFmtId="0" fontId="5" fillId="2" borderId="11" xfId="0" applyFont="1" applyFill="1" applyBorder="1" applyAlignment="1">
      <alignment horizontal="left" indent="2"/>
    </xf>
    <xf numFmtId="0" fontId="5" fillId="2" borderId="15" xfId="0" applyFont="1" applyFill="1" applyBorder="1"/>
    <xf numFmtId="172" fontId="5" fillId="0" borderId="8" xfId="0" applyNumberFormat="1" applyFont="1" applyBorder="1" applyAlignment="1">
      <alignment vertical="center" wrapText="1"/>
    </xf>
    <xf numFmtId="172" fontId="5" fillId="0" borderId="3" xfId="0" applyNumberFormat="1" applyFont="1" applyBorder="1" applyAlignment="1">
      <alignment vertical="center" wrapText="1"/>
    </xf>
    <xf numFmtId="0" fontId="13" fillId="0" borderId="0" xfId="0" applyFont="1"/>
    <xf numFmtId="0" fontId="19" fillId="8" borderId="0" xfId="0" applyFont="1" applyFill="1" applyBorder="1" applyAlignment="1">
      <alignment horizontal="center"/>
    </xf>
    <xf numFmtId="174" fontId="13" fillId="0" borderId="0" xfId="0" applyNumberFormat="1" applyFont="1"/>
    <xf numFmtId="173" fontId="13" fillId="2" borderId="0" xfId="4" applyNumberFormat="1" applyFont="1" applyFill="1" applyAlignment="1"/>
    <xf numFmtId="173" fontId="13" fillId="0" borderId="0" xfId="0" applyNumberFormat="1" applyFont="1"/>
    <xf numFmtId="173" fontId="13" fillId="8" borderId="0" xfId="1" applyNumberFormat="1" applyFont="1" applyFill="1" applyBorder="1"/>
    <xf numFmtId="174" fontId="13" fillId="8" borderId="7" xfId="0" applyNumberFormat="1" applyFont="1" applyFill="1" applyBorder="1"/>
    <xf numFmtId="174" fontId="13" fillId="9" borderId="7" xfId="0" applyNumberFormat="1" applyFont="1" applyFill="1" applyBorder="1"/>
    <xf numFmtId="170" fontId="9" fillId="0" borderId="19" xfId="0" applyNumberFormat="1" applyFont="1" applyFill="1" applyBorder="1" applyAlignment="1">
      <alignment horizontal="center"/>
    </xf>
    <xf numFmtId="170" fontId="9" fillId="0" borderId="20" xfId="0" applyNumberFormat="1" applyFont="1" applyFill="1" applyBorder="1" applyAlignment="1">
      <alignment horizontal="center"/>
    </xf>
    <xf numFmtId="167" fontId="8" fillId="0" borderId="0" xfId="1" applyNumberFormat="1" applyFont="1" applyFill="1" applyAlignment="1"/>
    <xf numFmtId="173" fontId="13" fillId="2" borderId="3" xfId="4" applyNumberFormat="1" applyFont="1" applyFill="1" applyBorder="1" applyAlignment="1"/>
    <xf numFmtId="9" fontId="5" fillId="2" borderId="0" xfId="3" applyFont="1" applyFill="1"/>
    <xf numFmtId="166" fontId="5" fillId="0" borderId="14" xfId="2" applyNumberFormat="1" applyFont="1" applyFill="1" applyBorder="1" applyAlignment="1"/>
    <xf numFmtId="166" fontId="5" fillId="0" borderId="6" xfId="2" applyNumberFormat="1" applyFont="1" applyFill="1" applyBorder="1" applyAlignment="1"/>
    <xf numFmtId="166" fontId="5" fillId="0" borderId="0" xfId="1" applyNumberFormat="1" applyFont="1" applyFill="1" applyAlignment="1"/>
    <xf numFmtId="165" fontId="5" fillId="0" borderId="19" xfId="1" applyNumberFormat="1" applyFont="1" applyFill="1" applyBorder="1" applyAlignment="1"/>
    <xf numFmtId="166" fontId="5" fillId="0" borderId="16" xfId="2" applyNumberFormat="1" applyFont="1" applyFill="1" applyBorder="1" applyAlignment="1"/>
    <xf numFmtId="166" fontId="5" fillId="0" borderId="0" xfId="2" applyNumberFormat="1" applyFont="1" applyFill="1" applyBorder="1" applyAlignment="1"/>
    <xf numFmtId="0" fontId="5" fillId="0" borderId="6" xfId="1" applyNumberFormat="1" applyFont="1" applyFill="1" applyBorder="1" applyAlignment="1"/>
    <xf numFmtId="168" fontId="5" fillId="0" borderId="7" xfId="1" applyNumberFormat="1" applyFont="1" applyFill="1" applyBorder="1" applyAlignment="1"/>
    <xf numFmtId="168" fontId="5" fillId="0" borderId="0" xfId="1" applyNumberFormat="1" applyFont="1" applyFill="1" applyBorder="1" applyAlignment="1"/>
    <xf numFmtId="168" fontId="5" fillId="0" borderId="0" xfId="1" applyNumberFormat="1" applyFont="1" applyFill="1" applyAlignment="1"/>
    <xf numFmtId="168" fontId="5" fillId="0" borderId="3" xfId="1" applyNumberFormat="1" applyFont="1" applyFill="1" applyBorder="1" applyAlignment="1"/>
    <xf numFmtId="165" fontId="5" fillId="0" borderId="20" xfId="1" applyNumberFormat="1" applyFont="1" applyFill="1" applyBorder="1" applyAlignment="1"/>
    <xf numFmtId="168" fontId="5" fillId="0" borderId="14" xfId="2" applyNumberFormat="1" applyFont="1" applyFill="1" applyBorder="1" applyAlignment="1"/>
    <xf numFmtId="168" fontId="5" fillId="0" borderId="6" xfId="2" applyNumberFormat="1" applyFont="1" applyFill="1" applyBorder="1" applyAlignment="1"/>
    <xf numFmtId="168" fontId="5" fillId="0" borderId="13" xfId="2" applyNumberFormat="1" applyFont="1" applyFill="1" applyBorder="1" applyAlignment="1"/>
    <xf numFmtId="165" fontId="5" fillId="0" borderId="14" xfId="1" applyNumberFormat="1" applyFont="1" applyFill="1" applyBorder="1" applyAlignment="1"/>
    <xf numFmtId="168" fontId="5" fillId="0" borderId="6" xfId="1" applyNumberFormat="1" applyFont="1" applyFill="1" applyBorder="1" applyAlignment="1"/>
    <xf numFmtId="166" fontId="5" fillId="0" borderId="10" xfId="1" applyNumberFormat="1" applyFont="1" applyFill="1" applyBorder="1" applyAlignment="1"/>
    <xf numFmtId="166" fontId="5" fillId="0" borderId="11" xfId="1" applyNumberFormat="1" applyFont="1" applyFill="1" applyBorder="1" applyAlignment="1"/>
    <xf numFmtId="168" fontId="5" fillId="0" borderId="11" xfId="1" applyNumberFormat="1" applyFont="1" applyFill="1" applyBorder="1" applyAlignment="1"/>
    <xf numFmtId="165" fontId="5" fillId="0" borderId="11" xfId="1" applyNumberFormat="1" applyFont="1" applyFill="1" applyBorder="1" applyAlignment="1"/>
    <xf numFmtId="168" fontId="5" fillId="0" borderId="14" xfId="1" applyNumberFormat="1" applyFont="1" applyFill="1" applyBorder="1" applyAlignment="1"/>
    <xf numFmtId="166" fontId="5" fillId="0" borderId="9" xfId="1" applyNumberFormat="1" applyFont="1" applyFill="1" applyBorder="1" applyAlignment="1"/>
    <xf numFmtId="166" fontId="5" fillId="0" borderId="8" xfId="1" applyNumberFormat="1" applyFont="1" applyFill="1" applyBorder="1" applyAlignment="1"/>
    <xf numFmtId="165" fontId="5" fillId="0" borderId="9" xfId="1" applyNumberFormat="1" applyFont="1" applyFill="1" applyBorder="1" applyAlignment="1"/>
    <xf numFmtId="166" fontId="5" fillId="0" borderId="4" xfId="1" applyNumberFormat="1" applyFont="1" applyFill="1" applyBorder="1" applyAlignment="1"/>
    <xf numFmtId="166" fontId="5" fillId="0" borderId="16" xfId="1" applyNumberFormat="1" applyFont="1" applyFill="1" applyBorder="1" applyAlignment="1"/>
    <xf numFmtId="165" fontId="5" fillId="0" borderId="10" xfId="1" applyNumberFormat="1" applyFont="1" applyFill="1" applyBorder="1" applyAlignment="1"/>
    <xf numFmtId="168" fontId="5" fillId="0" borderId="13" xfId="1" applyNumberFormat="1" applyFont="1" applyFill="1" applyBorder="1" applyAlignment="1"/>
    <xf numFmtId="169" fontId="5" fillId="0" borderId="7" xfId="2" applyNumberFormat="1" applyFont="1" applyFill="1" applyBorder="1" applyAlignment="1"/>
    <xf numFmtId="166" fontId="5" fillId="0" borderId="20" xfId="1" applyNumberFormat="1" applyFont="1" applyFill="1" applyBorder="1" applyAlignment="1"/>
    <xf numFmtId="168" fontId="5" fillId="0" borderId="0" xfId="1" applyNumberFormat="1" applyFont="1" applyFill="1" applyBorder="1" applyAlignment="1">
      <alignment horizontal="left"/>
    </xf>
    <xf numFmtId="0" fontId="5" fillId="2" borderId="0" xfId="0" applyFont="1" applyFill="1" applyBorder="1" applyAlignment="1">
      <alignment horizontal="left" indent="2"/>
    </xf>
    <xf numFmtId="0" fontId="5" fillId="0" borderId="6" xfId="1" applyNumberFormat="1" applyFont="1" applyFill="1" applyBorder="1" applyAlignment="1">
      <alignment horizontal="left" indent="1"/>
    </xf>
    <xf numFmtId="168" fontId="5" fillId="0" borderId="16" xfId="2" applyNumberFormat="1" applyFont="1" applyFill="1" applyBorder="1" applyAlignment="1"/>
    <xf numFmtId="9" fontId="8" fillId="0" borderId="8" xfId="3" applyFont="1" applyFill="1" applyBorder="1"/>
    <xf numFmtId="0" fontId="5" fillId="2" borderId="0" xfId="1" applyNumberFormat="1" applyFont="1" applyFill="1" applyBorder="1" applyAlignment="1">
      <alignment horizontal="left" wrapText="1" indent="1"/>
    </xf>
    <xf numFmtId="9" fontId="8" fillId="0" borderId="9" xfId="3" applyFont="1" applyFill="1" applyBorder="1"/>
    <xf numFmtId="9" fontId="8" fillId="0" borderId="7" xfId="3" applyFont="1" applyFill="1" applyBorder="1"/>
    <xf numFmtId="0" fontId="5" fillId="2" borderId="0" xfId="0" applyFont="1" applyFill="1"/>
    <xf numFmtId="0" fontId="5" fillId="2" borderId="0" xfId="1" applyNumberFormat="1" applyFont="1" applyFill="1" applyAlignment="1">
      <alignment horizontal="left" indent="1"/>
    </xf>
    <xf numFmtId="0" fontId="5" fillId="2" borderId="0" xfId="1" applyNumberFormat="1" applyFont="1" applyFill="1" applyAlignment="1">
      <alignment horizontal="left" wrapText="1" indent="1"/>
    </xf>
    <xf numFmtId="0" fontId="5" fillId="2" borderId="6" xfId="1" applyNumberFormat="1" applyFont="1" applyFill="1" applyBorder="1" applyAlignment="1">
      <alignment horizontal="left" wrapText="1" indent="1"/>
    </xf>
    <xf numFmtId="0" fontId="5" fillId="2" borderId="0" xfId="1" applyNumberFormat="1" applyFont="1" applyFill="1" applyAlignment="1">
      <alignment horizontal="left"/>
    </xf>
    <xf numFmtId="0" fontId="5" fillId="2" borderId="0" xfId="1" applyNumberFormat="1" applyFont="1" applyFill="1" applyAlignment="1">
      <alignment horizontal="left" indent="2"/>
    </xf>
    <xf numFmtId="0" fontId="5" fillId="2" borderId="0" xfId="1" applyNumberFormat="1" applyFont="1" applyFill="1" applyAlignment="1">
      <alignment horizontal="left" wrapText="1" indent="2"/>
    </xf>
    <xf numFmtId="0" fontId="5" fillId="2" borderId="6" xfId="1" applyNumberFormat="1" applyFont="1" applyFill="1" applyBorder="1" applyAlignment="1">
      <alignment horizontal="left" indent="3"/>
    </xf>
    <xf numFmtId="0" fontId="5" fillId="2" borderId="0" xfId="1" applyNumberFormat="1" applyFont="1" applyFill="1" applyAlignment="1"/>
    <xf numFmtId="9" fontId="5" fillId="0" borderId="13" xfId="3" applyFont="1" applyFill="1" applyBorder="1"/>
    <xf numFmtId="9" fontId="8" fillId="0" borderId="13" xfId="3" applyFont="1" applyFill="1" applyBorder="1"/>
    <xf numFmtId="9" fontId="8" fillId="0" borderId="0" xfId="3" applyFont="1" applyFill="1" applyBorder="1"/>
    <xf numFmtId="9" fontId="8" fillId="0" borderId="3" xfId="3" applyFont="1" applyFill="1" applyBorder="1"/>
    <xf numFmtId="9" fontId="8" fillId="0" borderId="4" xfId="3" applyFont="1" applyFill="1" applyBorder="1"/>
    <xf numFmtId="9" fontId="8" fillId="0" borderId="11" xfId="3" applyFont="1" applyFill="1" applyBorder="1"/>
    <xf numFmtId="0" fontId="5" fillId="2" borderId="16" xfId="1" applyNumberFormat="1" applyFont="1" applyFill="1" applyBorder="1" applyAlignment="1">
      <alignment horizontal="left" wrapText="1" indent="1"/>
    </xf>
    <xf numFmtId="9" fontId="8" fillId="0" borderId="14" xfId="3" applyFont="1" applyFill="1" applyBorder="1"/>
    <xf numFmtId="0" fontId="5" fillId="2" borderId="15" xfId="1" applyNumberFormat="1" applyFont="1" applyFill="1" applyBorder="1" applyAlignment="1">
      <alignment horizontal="left" wrapText="1" indent="1"/>
    </xf>
    <xf numFmtId="169" fontId="5" fillId="0" borderId="11" xfId="2" applyNumberFormat="1" applyFont="1" applyFill="1" applyBorder="1"/>
    <xf numFmtId="165" fontId="5" fillId="0" borderId="7" xfId="1" applyNumberFormat="1" applyFont="1" applyFill="1" applyBorder="1"/>
    <xf numFmtId="169" fontId="5" fillId="0" borderId="12" xfId="2" applyNumberFormat="1" applyFont="1" applyFill="1" applyBorder="1"/>
    <xf numFmtId="9" fontId="8" fillId="0" borderId="20" xfId="3" applyFont="1" applyFill="1" applyBorder="1"/>
    <xf numFmtId="9" fontId="5" fillId="0" borderId="4" xfId="3" applyFont="1" applyFill="1" applyBorder="1"/>
    <xf numFmtId="173" fontId="13" fillId="0" borderId="0" xfId="4" applyNumberFormat="1" applyFont="1" applyFill="1" applyBorder="1" applyAlignment="1"/>
    <xf numFmtId="169" fontId="6" fillId="0" borderId="17" xfId="2" applyNumberFormat="1" applyFont="1" applyFill="1" applyBorder="1"/>
    <xf numFmtId="0" fontId="5" fillId="2" borderId="0" xfId="0" applyFont="1" applyFill="1" applyAlignment="1">
      <alignment wrapText="1"/>
    </xf>
    <xf numFmtId="169" fontId="6" fillId="0" borderId="16" xfId="2" applyNumberFormat="1" applyFont="1" applyFill="1" applyBorder="1"/>
    <xf numFmtId="169" fontId="5" fillId="0" borderId="3" xfId="2" applyNumberFormat="1" applyFont="1" applyFill="1" applyBorder="1"/>
    <xf numFmtId="165" fontId="5" fillId="0" borderId="13" xfId="1" applyNumberFormat="1" applyFont="1" applyFill="1" applyBorder="1"/>
    <xf numFmtId="165" fontId="5" fillId="0" borderId="14" xfId="1" applyNumberFormat="1" applyFont="1" applyFill="1" applyBorder="1"/>
    <xf numFmtId="0" fontId="6" fillId="0" borderId="4" xfId="0" applyFont="1" applyFill="1" applyBorder="1" applyAlignment="1">
      <alignment horizontal="center"/>
    </xf>
    <xf numFmtId="0" fontId="5" fillId="2" borderId="0" xfId="0" applyFont="1" applyFill="1" applyAlignment="1">
      <alignment horizontal="left" wrapText="1"/>
    </xf>
    <xf numFmtId="9" fontId="8" fillId="4" borderId="3" xfId="3" applyFont="1" applyFill="1" applyBorder="1"/>
    <xf numFmtId="9" fontId="5" fillId="4" borderId="8" xfId="3" applyFont="1" applyFill="1" applyBorder="1"/>
    <xf numFmtId="165" fontId="5" fillId="0" borderId="8" xfId="1" applyNumberFormat="1" applyFont="1" applyFill="1" applyBorder="1" applyAlignment="1"/>
    <xf numFmtId="166" fontId="5" fillId="0" borderId="19" xfId="1" applyNumberFormat="1" applyFont="1" applyFill="1" applyBorder="1" applyAlignment="1"/>
    <xf numFmtId="165" fontId="5" fillId="0" borderId="3" xfId="1" applyNumberFormat="1" applyFont="1" applyFill="1" applyBorder="1" applyAlignment="1"/>
    <xf numFmtId="166" fontId="6" fillId="2" borderId="4" xfId="0" applyNumberFormat="1" applyFont="1" applyFill="1" applyBorder="1" applyAlignment="1"/>
    <xf numFmtId="0" fontId="6" fillId="2" borderId="10" xfId="0" applyFont="1" applyFill="1" applyBorder="1" applyAlignment="1">
      <alignment horizontal="left" vertical="top" wrapText="1"/>
    </xf>
    <xf numFmtId="0" fontId="5" fillId="2" borderId="0" xfId="0" applyFont="1" applyFill="1" applyAlignment="1">
      <alignment horizontal="left" vertical="center" wrapText="1"/>
    </xf>
    <xf numFmtId="0" fontId="11" fillId="2" borderId="0" xfId="0" applyFont="1" applyFill="1" applyBorder="1" applyAlignment="1">
      <alignment vertical="top"/>
    </xf>
    <xf numFmtId="0" fontId="5" fillId="0" borderId="5" xfId="0" applyFont="1" applyFill="1" applyBorder="1"/>
    <xf numFmtId="0" fontId="6" fillId="0" borderId="0" xfId="0" applyFont="1" applyFill="1"/>
    <xf numFmtId="0" fontId="12" fillId="0" borderId="0" xfId="0" applyFont="1"/>
    <xf numFmtId="0" fontId="5" fillId="2" borderId="0" xfId="0" applyFont="1" applyFill="1" applyAlignment="1">
      <alignment vertical="center"/>
    </xf>
    <xf numFmtId="44" fontId="6" fillId="2" borderId="0" xfId="2" applyNumberFormat="1" applyFont="1" applyFill="1" applyBorder="1"/>
    <xf numFmtId="0" fontId="5" fillId="0" borderId="0" xfId="0" applyFont="1" applyFill="1" applyAlignment="1">
      <alignment vertical="center"/>
    </xf>
    <xf numFmtId="0" fontId="21" fillId="2" borderId="0" xfId="0" applyFont="1" applyFill="1" applyAlignment="1"/>
    <xf numFmtId="173" fontId="13" fillId="2" borderId="12" xfId="4" applyNumberFormat="1" applyFont="1" applyFill="1" applyBorder="1"/>
    <xf numFmtId="9" fontId="8" fillId="0" borderId="3" xfId="3" applyFont="1" applyFill="1" applyBorder="1" applyAlignment="1">
      <alignment horizontal="center"/>
    </xf>
    <xf numFmtId="0" fontId="5" fillId="2" borderId="16" xfId="1" applyNumberFormat="1" applyFont="1" applyFill="1" applyBorder="1" applyAlignment="1">
      <alignment horizontal="left" indent="3"/>
    </xf>
    <xf numFmtId="9" fontId="8" fillId="0" borderId="7" xfId="3" applyFont="1" applyFill="1" applyBorder="1" applyAlignment="1">
      <alignment horizontal="center"/>
    </xf>
    <xf numFmtId="9" fontId="8" fillId="0" borderId="14" xfId="3" applyFont="1" applyFill="1" applyBorder="1" applyAlignment="1">
      <alignment horizontal="center"/>
    </xf>
    <xf numFmtId="0" fontId="5" fillId="2" borderId="0" xfId="0" applyFont="1" applyFill="1" applyAlignment="1">
      <alignment horizontal="left" wrapText="1"/>
    </xf>
    <xf numFmtId="0" fontId="13" fillId="2" borderId="0" xfId="0" applyFont="1" applyFill="1" applyAlignment="1">
      <alignment horizontal="left" vertical="center" wrapText="1"/>
    </xf>
    <xf numFmtId="0" fontId="13" fillId="2" borderId="0" xfId="0" applyFont="1" applyFill="1" applyAlignment="1">
      <alignment vertical="center" wrapText="1"/>
    </xf>
    <xf numFmtId="43" fontId="5" fillId="2" borderId="0" xfId="1" applyFont="1" applyFill="1" applyBorder="1" applyAlignment="1">
      <alignment vertical="top" wrapText="1"/>
    </xf>
    <xf numFmtId="43" fontId="8" fillId="2" borderId="11" xfId="1" applyFont="1" applyFill="1" applyBorder="1" applyAlignment="1">
      <alignment horizontal="center"/>
    </xf>
    <xf numFmtId="43" fontId="8" fillId="6" borderId="4" xfId="1" applyFont="1" applyFill="1" applyBorder="1" applyAlignment="1">
      <alignment horizontal="center"/>
    </xf>
    <xf numFmtId="0" fontId="6" fillId="0" borderId="13" xfId="0" applyFont="1" applyFill="1" applyBorder="1" applyAlignment="1">
      <alignment horizontal="center"/>
    </xf>
    <xf numFmtId="0" fontId="5" fillId="0" borderId="0" xfId="0" applyFont="1" applyFill="1" applyAlignment="1"/>
    <xf numFmtId="0" fontId="13" fillId="0" borderId="0" xfId="0" applyFont="1" applyAlignment="1">
      <alignment horizontal="left" vertical="center" wrapText="1"/>
    </xf>
    <xf numFmtId="0" fontId="15" fillId="2" borderId="0" xfId="0" applyFont="1" applyFill="1" applyAlignment="1">
      <alignment horizontal="left" vertical="center" wrapText="1"/>
    </xf>
    <xf numFmtId="0" fontId="15" fillId="2" borderId="0" xfId="0" applyFont="1" applyFill="1" applyAlignment="1">
      <alignment horizontal="left" vertical="center"/>
    </xf>
    <xf numFmtId="0" fontId="5" fillId="2" borderId="0" xfId="0" applyFont="1" applyFill="1" applyAlignment="1">
      <alignment horizontal="left" vertical="top" wrapText="1"/>
    </xf>
    <xf numFmtId="0" fontId="5" fillId="2" borderId="0" xfId="0" applyFont="1" applyFill="1" applyAlignment="1">
      <alignment horizontal="left" vertical="top"/>
    </xf>
    <xf numFmtId="0" fontId="5" fillId="2" borderId="0" xfId="0" applyFont="1" applyFill="1" applyAlignment="1">
      <alignment horizontal="left" vertical="center" wrapText="1"/>
    </xf>
    <xf numFmtId="0" fontId="5" fillId="2" borderId="0" xfId="0" applyFont="1" applyFill="1" applyAlignment="1">
      <alignment vertical="top" wrapText="1"/>
    </xf>
    <xf numFmtId="0" fontId="13" fillId="2" borderId="0" xfId="0" applyFont="1" applyFill="1" applyAlignment="1">
      <alignment vertical="center" wrapText="1"/>
    </xf>
    <xf numFmtId="0" fontId="5" fillId="2" borderId="0" xfId="0" applyFont="1" applyFill="1" applyAlignment="1">
      <alignment vertical="center" wrapText="1"/>
    </xf>
    <xf numFmtId="0" fontId="13" fillId="2" borderId="0" xfId="0" applyFont="1" applyFill="1" applyAlignment="1">
      <alignment horizontal="left" vertical="center" wrapText="1"/>
    </xf>
    <xf numFmtId="0" fontId="13" fillId="0" borderId="0" xfId="0" applyFont="1" applyFill="1" applyAlignment="1">
      <alignment horizontal="left" vertical="center" wrapText="1"/>
    </xf>
    <xf numFmtId="0" fontId="11" fillId="2" borderId="0" xfId="0" applyFont="1" applyFill="1" applyBorder="1" applyAlignment="1">
      <alignment horizontal="left" wrapText="1"/>
    </xf>
    <xf numFmtId="0" fontId="11" fillId="0" borderId="0" xfId="0" applyFont="1" applyFill="1" applyBorder="1" applyAlignment="1">
      <alignment horizontal="left"/>
    </xf>
    <xf numFmtId="0" fontId="6" fillId="0" borderId="1" xfId="0" applyFont="1" applyBorder="1" applyAlignment="1">
      <alignment horizontal="center"/>
    </xf>
    <xf numFmtId="0" fontId="5" fillId="2" borderId="0" xfId="0" applyFont="1" applyFill="1" applyAlignment="1">
      <alignment horizontal="left" wrapText="1"/>
    </xf>
    <xf numFmtId="0" fontId="6" fillId="2" borderId="1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16" fillId="2" borderId="0" xfId="0" applyFont="1" applyFill="1" applyAlignment="1">
      <alignment horizontal="left" vertical="center" wrapText="1"/>
    </xf>
    <xf numFmtId="0" fontId="5" fillId="0" borderId="0" xfId="0" applyFont="1" applyFill="1" applyAlignment="1">
      <alignment horizontal="left" vertical="center" wrapText="1"/>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92D050"/>
  </sheetPr>
  <dimension ref="A1:L51"/>
  <sheetViews>
    <sheetView workbookViewId="0">
      <selection activeCell="H13" sqref="H13"/>
    </sheetView>
  </sheetViews>
  <sheetFormatPr defaultColWidth="9.140625" defaultRowHeight="15" outlineLevelRow="1" x14ac:dyDescent="0.25"/>
  <cols>
    <col min="1" max="1" width="34.85546875" style="2" customWidth="1"/>
    <col min="2" max="2" width="12.7109375" style="2" bestFit="1" customWidth="1"/>
    <col min="3" max="3" width="1.7109375" style="2" customWidth="1"/>
    <col min="4" max="4" width="11.28515625" style="2" customWidth="1"/>
    <col min="5" max="5" width="11.5703125" style="2" customWidth="1"/>
    <col min="6" max="6" width="10.85546875" style="2" bestFit="1" customWidth="1"/>
    <col min="7" max="7" width="15.5703125" style="2" bestFit="1" customWidth="1"/>
    <col min="8" max="8" width="14" style="2" bestFit="1" customWidth="1"/>
    <col min="9" max="9" width="1.140625" style="2" customWidth="1"/>
    <col min="10" max="10" width="9.7109375" style="2" bestFit="1" customWidth="1"/>
    <col min="11" max="16384" width="9.140625" style="2"/>
  </cols>
  <sheetData>
    <row r="1" spans="1:10" x14ac:dyDescent="0.25">
      <c r="A1" s="1"/>
    </row>
    <row r="3" spans="1:10" x14ac:dyDescent="0.25">
      <c r="B3" s="9" t="s">
        <v>0</v>
      </c>
      <c r="C3" s="1"/>
      <c r="D3" s="10" t="s">
        <v>1</v>
      </c>
      <c r="E3" s="10" t="s">
        <v>2</v>
      </c>
      <c r="F3" s="10" t="s">
        <v>3</v>
      </c>
      <c r="G3" s="10" t="s">
        <v>4</v>
      </c>
      <c r="H3" s="10" t="s">
        <v>5</v>
      </c>
      <c r="I3" s="3"/>
      <c r="J3" s="11" t="s">
        <v>6</v>
      </c>
    </row>
    <row r="4" spans="1:10" x14ac:dyDescent="0.25">
      <c r="A4" s="2" t="s">
        <v>7</v>
      </c>
      <c r="B4" s="4">
        <v>2192.3539999999998</v>
      </c>
      <c r="C4" s="5"/>
      <c r="D4" s="4">
        <v>1264.1320000000001</v>
      </c>
      <c r="E4" s="4">
        <v>547.83100000000002</v>
      </c>
      <c r="F4" s="4">
        <v>270.42500000000001</v>
      </c>
      <c r="G4" s="4">
        <v>92.763000000000005</v>
      </c>
      <c r="H4" s="4">
        <v>17.202999999999999</v>
      </c>
      <c r="I4" s="5"/>
      <c r="J4" s="4">
        <f>SUM(D4:H4)</f>
        <v>2192.3540000000003</v>
      </c>
    </row>
    <row r="5" spans="1:10" x14ac:dyDescent="0.25">
      <c r="A5" s="2" t="s">
        <v>8</v>
      </c>
      <c r="B5" s="4">
        <v>1149.8610000000001</v>
      </c>
      <c r="C5" s="5"/>
      <c r="D5" s="4">
        <f>+D6-D4</f>
        <v>592.75499999999988</v>
      </c>
      <c r="E5" s="4">
        <f>+E6-E4</f>
        <v>406.90300000000002</v>
      </c>
      <c r="F5" s="4">
        <f>+F6-F4</f>
        <v>150.20299999999997</v>
      </c>
      <c r="G5" s="4">
        <f>+G6-G4</f>
        <v>0</v>
      </c>
      <c r="H5" s="4">
        <f>+H6-H4</f>
        <v>0</v>
      </c>
      <c r="I5" s="5"/>
      <c r="J5" s="4">
        <f>SUM(D5:H5)</f>
        <v>1149.8609999999999</v>
      </c>
    </row>
    <row r="6" spans="1:10" x14ac:dyDescent="0.25">
      <c r="A6" s="2" t="s">
        <v>9</v>
      </c>
      <c r="B6" s="4">
        <f>SUM(B4:B5)</f>
        <v>3342.2150000000001</v>
      </c>
      <c r="C6" s="5"/>
      <c r="D6" s="4">
        <v>1856.8869999999999</v>
      </c>
      <c r="E6" s="4">
        <v>954.73400000000004</v>
      </c>
      <c r="F6" s="4">
        <v>420.62799999999999</v>
      </c>
      <c r="G6" s="4">
        <v>92.763000000000005</v>
      </c>
      <c r="H6" s="4">
        <v>17.202999999999999</v>
      </c>
      <c r="I6" s="4"/>
      <c r="J6" s="4">
        <f>SUM(D6:I6)</f>
        <v>3342.2150000000001</v>
      </c>
    </row>
    <row r="7" spans="1:10" x14ac:dyDescent="0.25">
      <c r="B7" s="4"/>
      <c r="C7" s="5"/>
      <c r="D7" s="4"/>
      <c r="E7" s="4"/>
      <c r="F7" s="4"/>
      <c r="G7" s="4"/>
      <c r="H7" s="4"/>
      <c r="I7" s="5"/>
      <c r="J7" s="5"/>
    </row>
    <row r="8" spans="1:10" x14ac:dyDescent="0.25">
      <c r="A8" s="2" t="s">
        <v>10</v>
      </c>
      <c r="B8" s="4">
        <v>-2318.5619999999999</v>
      </c>
      <c r="C8" s="5"/>
      <c r="D8" s="4">
        <v>-1288.799</v>
      </c>
      <c r="E8" s="4">
        <v>-729.97699999999998</v>
      </c>
      <c r="F8" s="4">
        <v>-299.786</v>
      </c>
      <c r="G8" s="4">
        <v>0</v>
      </c>
      <c r="H8" s="4">
        <v>0</v>
      </c>
      <c r="I8" s="4"/>
      <c r="J8" s="4">
        <f>SUM(D8:I8)</f>
        <v>-2318.5619999999999</v>
      </c>
    </row>
    <row r="9" spans="1:10" x14ac:dyDescent="0.25">
      <c r="A9" s="2" t="s">
        <v>11</v>
      </c>
      <c r="B9" s="4">
        <v>-712.37400000000002</v>
      </c>
      <c r="C9" s="5"/>
      <c r="D9" s="4">
        <v>-350.97300000000001</v>
      </c>
      <c r="E9" s="4">
        <v>-164.68600000000001</v>
      </c>
      <c r="F9" s="4">
        <v>-77.909000000000006</v>
      </c>
      <c r="G9" s="4">
        <v>-71.308999999999997</v>
      </c>
      <c r="H9" s="4">
        <v>-47.497</v>
      </c>
      <c r="I9" s="4"/>
      <c r="J9" s="4">
        <f t="shared" ref="J9:J18" si="0">SUM(D9:I9)</f>
        <v>-712.37399999999991</v>
      </c>
    </row>
    <row r="10" spans="1:10" x14ac:dyDescent="0.25">
      <c r="A10" s="2" t="s">
        <v>12</v>
      </c>
      <c r="B10" s="4">
        <v>-100.386</v>
      </c>
      <c r="C10" s="5"/>
      <c r="D10" s="4">
        <v>-71.724000000000004</v>
      </c>
      <c r="E10" s="4">
        <v>-18.844999999999999</v>
      </c>
      <c r="F10" s="4">
        <v>-4.3890000000000002</v>
      </c>
      <c r="G10" s="4">
        <v>-4.8849999999999998</v>
      </c>
      <c r="H10" s="4">
        <v>-0.54300000000000004</v>
      </c>
      <c r="I10" s="4"/>
      <c r="J10" s="4">
        <f t="shared" si="0"/>
        <v>-100.38600000000001</v>
      </c>
    </row>
    <row r="11" spans="1:10" x14ac:dyDescent="0.25">
      <c r="A11" s="2" t="s">
        <v>13</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x14ac:dyDescent="0.25">
      <c r="B12" s="4"/>
      <c r="C12" s="5"/>
      <c r="D12" s="4"/>
      <c r="E12" s="4"/>
      <c r="F12" s="4"/>
      <c r="G12" s="4"/>
      <c r="H12" s="4"/>
      <c r="I12" s="5"/>
      <c r="J12" s="5"/>
    </row>
    <row r="13" spans="1:10" x14ac:dyDescent="0.25">
      <c r="A13" s="2" t="s">
        <v>14</v>
      </c>
      <c r="B13" s="4">
        <v>11.298</v>
      </c>
      <c r="C13" s="5"/>
      <c r="D13" s="4">
        <v>0</v>
      </c>
      <c r="E13" s="4">
        <v>0</v>
      </c>
      <c r="F13" s="4">
        <v>0</v>
      </c>
      <c r="G13" s="4">
        <v>0</v>
      </c>
      <c r="H13" s="4">
        <v>11.298</v>
      </c>
      <c r="I13" s="4"/>
      <c r="J13" s="4">
        <f t="shared" si="0"/>
        <v>11.298</v>
      </c>
    </row>
    <row r="14" spans="1:10" x14ac:dyDescent="0.25">
      <c r="B14" s="4"/>
      <c r="C14" s="5"/>
      <c r="D14" s="4"/>
      <c r="E14" s="4"/>
      <c r="F14" s="4"/>
      <c r="G14" s="4"/>
      <c r="H14" s="4"/>
      <c r="I14" s="5"/>
      <c r="J14" s="5"/>
    </row>
    <row r="15" spans="1:10" x14ac:dyDescent="0.25">
      <c r="A15" s="2" t="s">
        <v>15</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x14ac:dyDescent="0.25">
      <c r="B16" s="4"/>
      <c r="C16" s="5"/>
      <c r="D16" s="4"/>
      <c r="E16" s="4"/>
      <c r="F16" s="4"/>
      <c r="G16" s="4"/>
      <c r="H16" s="4"/>
      <c r="I16" s="5"/>
      <c r="J16" s="5"/>
    </row>
    <row r="17" spans="1:11" x14ac:dyDescent="0.25">
      <c r="A17" s="2" t="s">
        <v>16</v>
      </c>
      <c r="B17" s="4">
        <v>75.384</v>
      </c>
      <c r="C17" s="5"/>
      <c r="D17" s="6">
        <v>3.85</v>
      </c>
      <c r="E17" s="6">
        <v>0</v>
      </c>
      <c r="F17" s="6">
        <v>0</v>
      </c>
      <c r="G17" s="6">
        <v>6</v>
      </c>
      <c r="H17" s="6">
        <v>65.5</v>
      </c>
      <c r="I17" s="6"/>
      <c r="J17" s="4">
        <f t="shared" si="0"/>
        <v>75.349999999999994</v>
      </c>
    </row>
    <row r="18" spans="1:11" x14ac:dyDescent="0.25">
      <c r="A18" s="2" t="s">
        <v>17</v>
      </c>
      <c r="B18" s="4">
        <v>3.1859999999999999</v>
      </c>
      <c r="C18" s="5"/>
      <c r="D18" s="6">
        <v>1.95</v>
      </c>
      <c r="E18" s="6">
        <v>0.8</v>
      </c>
      <c r="F18" s="6">
        <v>0</v>
      </c>
      <c r="G18" s="6">
        <v>0.4</v>
      </c>
      <c r="H18" s="6">
        <v>0</v>
      </c>
      <c r="I18" s="6"/>
      <c r="J18" s="4">
        <f t="shared" si="0"/>
        <v>3.15</v>
      </c>
    </row>
    <row r="19" spans="1:11" x14ac:dyDescent="0.25">
      <c r="A19" s="2" t="s">
        <v>18</v>
      </c>
      <c r="B19" s="4">
        <v>-1.2310000000000001</v>
      </c>
      <c r="C19" s="5"/>
      <c r="D19" s="6">
        <v>0</v>
      </c>
      <c r="E19" s="6">
        <v>0</v>
      </c>
      <c r="F19" s="6">
        <v>0</v>
      </c>
      <c r="G19" s="6">
        <v>-1.17</v>
      </c>
      <c r="H19" s="6">
        <v>0</v>
      </c>
      <c r="I19" s="6"/>
      <c r="J19" s="4">
        <f>SUM(D19:I19)</f>
        <v>-1.17</v>
      </c>
    </row>
    <row r="20" spans="1:11" x14ac:dyDescent="0.25">
      <c r="B20" s="4"/>
      <c r="C20" s="5"/>
      <c r="D20" s="6"/>
      <c r="E20" s="6"/>
      <c r="F20" s="6"/>
      <c r="G20" s="6"/>
      <c r="H20" s="6"/>
      <c r="I20" s="6"/>
      <c r="J20" s="4"/>
    </row>
    <row r="21" spans="1:11" x14ac:dyDescent="0.25">
      <c r="A21" s="2" t="s">
        <v>19</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x14ac:dyDescent="0.25">
      <c r="A22" s="12" t="s">
        <v>20</v>
      </c>
      <c r="B22" s="13">
        <f>+B21+B15+SUM(B17:B19)</f>
        <v>399.91600000000022</v>
      </c>
      <c r="C22" s="14"/>
      <c r="D22" s="13">
        <f>+D21+D15+SUM(D17:D19)</f>
        <v>222.91500000000008</v>
      </c>
      <c r="E22" s="13">
        <f>+E21+E15+SUM(E17:E19)</f>
        <v>60.870999999999995</v>
      </c>
      <c r="F22" s="13">
        <f>+F21+F15+SUM(F17:F19)</f>
        <v>42.932999999999986</v>
      </c>
      <c r="G22" s="13">
        <f>+G21+G15+SUM(G17:G19)</f>
        <v>26.684000000000001</v>
      </c>
      <c r="H22" s="13">
        <f>+H21+H15+SUM(H17:H19)</f>
        <v>46.504000000000005</v>
      </c>
      <c r="I22" s="15"/>
      <c r="J22" s="13">
        <f>SUM(D22:I22)</f>
        <v>399.9070000000001</v>
      </c>
    </row>
    <row r="23" spans="1:11" x14ac:dyDescent="0.25">
      <c r="A23" s="2" t="s">
        <v>21</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x14ac:dyDescent="0.25">
      <c r="A24" s="12" t="s">
        <v>22</v>
      </c>
      <c r="B24" s="13">
        <v>412.5</v>
      </c>
      <c r="C24" s="14"/>
      <c r="D24" s="13">
        <v>230.40899999999999</v>
      </c>
      <c r="E24" s="13">
        <v>68.576999999999998</v>
      </c>
      <c r="F24" s="13">
        <v>43.2</v>
      </c>
      <c r="G24" s="13">
        <v>23.91</v>
      </c>
      <c r="H24" s="13">
        <v>46.453000000000003</v>
      </c>
      <c r="I24" s="15"/>
      <c r="J24" s="13">
        <f>SUM(D24:I24)</f>
        <v>412.54899999999998</v>
      </c>
    </row>
    <row r="25" spans="1:11" x14ac:dyDescent="0.25">
      <c r="B25" s="4"/>
      <c r="C25" s="5"/>
      <c r="D25" s="4"/>
      <c r="E25" s="4"/>
      <c r="F25" s="4"/>
      <c r="G25" s="4"/>
      <c r="H25" s="4"/>
      <c r="I25" s="6"/>
      <c r="J25" s="4"/>
    </row>
    <row r="26" spans="1:11" outlineLevel="1" x14ac:dyDescent="0.25">
      <c r="A26" s="1" t="s">
        <v>23</v>
      </c>
      <c r="B26" s="4"/>
      <c r="C26" s="5"/>
      <c r="D26" s="4"/>
      <c r="E26" s="4"/>
      <c r="F26" s="4"/>
      <c r="G26" s="4"/>
      <c r="H26" s="4"/>
      <c r="I26" s="6"/>
      <c r="J26" s="4"/>
    </row>
    <row r="27" spans="1:11" outlineLevel="1" x14ac:dyDescent="0.25">
      <c r="A27" s="2" t="s">
        <v>20</v>
      </c>
      <c r="B27" s="4">
        <f>+B22</f>
        <v>399.91600000000022</v>
      </c>
      <c r="C27" s="5"/>
      <c r="D27" s="4"/>
      <c r="E27" s="4"/>
      <c r="F27" s="4"/>
      <c r="G27" s="4"/>
      <c r="H27" s="4"/>
      <c r="I27" s="6"/>
      <c r="J27" s="4">
        <f>+J22</f>
        <v>399.9070000000001</v>
      </c>
    </row>
    <row r="28" spans="1:11" outlineLevel="1" x14ac:dyDescent="0.25">
      <c r="A28" s="2" t="s">
        <v>12</v>
      </c>
      <c r="B28" s="4">
        <f>-B21</f>
        <v>-100.386</v>
      </c>
      <c r="C28" s="5"/>
      <c r="D28" s="4"/>
      <c r="E28" s="4"/>
      <c r="F28" s="4"/>
      <c r="G28" s="4"/>
      <c r="H28" s="4"/>
      <c r="I28" s="6"/>
      <c r="J28" s="4">
        <f>-J21</f>
        <v>-100.38600000000001</v>
      </c>
    </row>
    <row r="29" spans="1:11" outlineLevel="1" x14ac:dyDescent="0.25">
      <c r="A29" s="2" t="s">
        <v>24</v>
      </c>
      <c r="B29" s="4">
        <v>1.427</v>
      </c>
      <c r="C29" s="5"/>
      <c r="D29" s="4"/>
      <c r="E29" s="4"/>
      <c r="F29" s="4"/>
      <c r="G29" s="4"/>
      <c r="H29" s="4"/>
      <c r="I29" s="6"/>
      <c r="J29" s="4">
        <v>1.427</v>
      </c>
    </row>
    <row r="30" spans="1:11" outlineLevel="1" x14ac:dyDescent="0.25">
      <c r="A30" s="2" t="s">
        <v>25</v>
      </c>
      <c r="B30" s="4">
        <v>-35.43</v>
      </c>
      <c r="C30" s="5"/>
      <c r="D30" s="4"/>
      <c r="E30" s="4"/>
      <c r="F30" s="4"/>
      <c r="G30" s="4"/>
      <c r="H30" s="4"/>
      <c r="I30" s="4"/>
      <c r="J30" s="4">
        <v>-35.43</v>
      </c>
      <c r="K30" s="19" t="s">
        <v>26</v>
      </c>
    </row>
    <row r="31" spans="1:11" outlineLevel="1" x14ac:dyDescent="0.25">
      <c r="A31" s="2" t="s">
        <v>27</v>
      </c>
      <c r="B31" s="4">
        <f>SUM(B27:B30)</f>
        <v>265.52700000000021</v>
      </c>
      <c r="C31" s="5"/>
      <c r="D31" s="4"/>
      <c r="E31" s="4"/>
      <c r="F31" s="4"/>
      <c r="G31" s="4"/>
      <c r="H31" s="4"/>
      <c r="I31" s="4"/>
      <c r="J31" s="4">
        <f>SUM(J27:J30)</f>
        <v>265.51800000000009</v>
      </c>
    </row>
    <row r="32" spans="1:11" outlineLevel="1" x14ac:dyDescent="0.25">
      <c r="A32" s="2" t="s">
        <v>28</v>
      </c>
      <c r="B32" s="4">
        <v>-68.361999999999995</v>
      </c>
      <c r="C32" s="5"/>
      <c r="D32" s="4"/>
      <c r="E32" s="4"/>
      <c r="F32" s="4"/>
      <c r="G32" s="4"/>
      <c r="H32" s="4"/>
      <c r="I32" s="4"/>
      <c r="J32" s="4">
        <v>-68.361999999999995</v>
      </c>
    </row>
    <row r="33" spans="1:12" ht="15.75" outlineLevel="1" thickBot="1" x14ac:dyDescent="0.3">
      <c r="A33" s="16" t="s">
        <v>29</v>
      </c>
      <c r="B33" s="17">
        <f>+B31+B32</f>
        <v>197.16500000000022</v>
      </c>
      <c r="C33" s="18"/>
      <c r="D33" s="17"/>
      <c r="E33" s="17"/>
      <c r="F33" s="17"/>
      <c r="G33" s="17"/>
      <c r="H33" s="17"/>
      <c r="I33" s="17"/>
      <c r="J33" s="17">
        <f>+J31+J32</f>
        <v>197.15600000000009</v>
      </c>
    </row>
    <row r="34" spans="1:12" ht="15.75" thickTop="1" x14ac:dyDescent="0.25">
      <c r="C34" s="5"/>
      <c r="D34" s="4"/>
      <c r="E34" s="4"/>
      <c r="F34" s="4"/>
      <c r="G34" s="4"/>
      <c r="H34" s="4"/>
      <c r="I34" s="4"/>
      <c r="J34" s="4"/>
    </row>
    <row r="36" spans="1:12" x14ac:dyDescent="0.25">
      <c r="A36" s="19" t="s">
        <v>30</v>
      </c>
      <c r="B36" s="4"/>
      <c r="C36" s="5"/>
      <c r="D36" s="4"/>
      <c r="E36" s="4"/>
      <c r="F36" s="4"/>
      <c r="G36" s="4"/>
      <c r="H36" s="4"/>
      <c r="I36" s="4"/>
      <c r="J36" s="4"/>
    </row>
    <row r="37" spans="1:12" x14ac:dyDescent="0.25">
      <c r="B37" s="5"/>
      <c r="C37" s="5"/>
      <c r="D37" s="5"/>
      <c r="E37" s="5"/>
      <c r="F37" s="5"/>
      <c r="G37" s="5"/>
      <c r="H37" s="5"/>
      <c r="I37" s="5"/>
      <c r="J37" s="5"/>
    </row>
    <row r="38" spans="1:12" x14ac:dyDescent="0.25">
      <c r="B38" s="4"/>
      <c r="C38" s="5"/>
      <c r="D38" s="4"/>
      <c r="E38" s="4"/>
      <c r="F38" s="4"/>
      <c r="G38" s="4"/>
      <c r="H38" s="4"/>
      <c r="I38" s="5"/>
      <c r="J38" s="4"/>
    </row>
    <row r="39" spans="1:12" x14ac:dyDescent="0.25">
      <c r="B39" s="4"/>
      <c r="C39" s="5"/>
      <c r="D39" s="4"/>
      <c r="E39" s="4"/>
      <c r="F39" s="4"/>
      <c r="G39" s="4"/>
      <c r="H39" s="4"/>
      <c r="I39" s="5"/>
      <c r="J39" s="4"/>
    </row>
    <row r="40" spans="1:12" x14ac:dyDescent="0.25">
      <c r="B40" s="4"/>
      <c r="C40" s="5"/>
      <c r="D40" s="4"/>
      <c r="E40" s="4"/>
      <c r="F40" s="4"/>
      <c r="G40" s="4"/>
      <c r="H40" s="4"/>
      <c r="I40" s="4"/>
      <c r="J40" s="4"/>
    </row>
    <row r="43" spans="1:12" x14ac:dyDescent="0.25">
      <c r="B43" s="5"/>
      <c r="C43" s="5"/>
      <c r="D43" s="5"/>
      <c r="E43" s="5"/>
      <c r="F43" s="5"/>
      <c r="G43" s="5"/>
      <c r="H43" s="5"/>
      <c r="L43" s="5"/>
    </row>
    <row r="44" spans="1:12" x14ac:dyDescent="0.25">
      <c r="A44" s="7"/>
      <c r="B44" s="4"/>
      <c r="C44" s="4"/>
      <c r="D44" s="4"/>
      <c r="E44" s="4"/>
      <c r="F44" s="4"/>
      <c r="G44" s="4"/>
      <c r="H44" s="4"/>
      <c r="I44" s="8"/>
      <c r="J44" s="8"/>
    </row>
    <row r="45" spans="1:12" x14ac:dyDescent="0.25">
      <c r="A45" s="7"/>
      <c r="B45" s="4"/>
      <c r="C45" s="4"/>
      <c r="D45" s="4"/>
      <c r="E45" s="4"/>
      <c r="F45" s="4"/>
      <c r="G45" s="4"/>
      <c r="H45" s="4"/>
      <c r="I45" s="8"/>
      <c r="J45" s="8"/>
    </row>
    <row r="46" spans="1:12" x14ac:dyDescent="0.25">
      <c r="A46" s="7"/>
      <c r="B46" s="4"/>
      <c r="C46" s="4"/>
      <c r="D46" s="4"/>
      <c r="E46" s="4"/>
      <c r="F46" s="4"/>
      <c r="G46" s="4"/>
      <c r="H46" s="4"/>
      <c r="I46" s="8"/>
      <c r="J46" s="8"/>
    </row>
    <row r="47" spans="1:12" x14ac:dyDescent="0.25">
      <c r="A47" s="7"/>
      <c r="B47" s="4"/>
      <c r="C47" s="4"/>
      <c r="D47" s="4"/>
      <c r="E47" s="4"/>
      <c r="F47" s="4"/>
      <c r="G47" s="4"/>
      <c r="H47" s="4"/>
      <c r="I47" s="8"/>
      <c r="J47" s="8"/>
    </row>
    <row r="48" spans="1:12" x14ac:dyDescent="0.25">
      <c r="A48" s="7"/>
      <c r="B48" s="4"/>
      <c r="C48" s="4"/>
      <c r="D48" s="4"/>
      <c r="E48" s="4"/>
      <c r="F48" s="4"/>
      <c r="G48" s="4"/>
      <c r="H48" s="4"/>
      <c r="I48" s="8"/>
      <c r="J48" s="8"/>
    </row>
    <row r="49" spans="1:10" x14ac:dyDescent="0.25">
      <c r="A49" s="7"/>
      <c r="B49" s="4"/>
      <c r="C49" s="4"/>
      <c r="D49" s="4"/>
      <c r="E49" s="4"/>
      <c r="F49" s="4"/>
      <c r="G49" s="4"/>
      <c r="H49" s="4"/>
      <c r="I49" s="4"/>
      <c r="J49" s="8"/>
    </row>
    <row r="51" spans="1:10" x14ac:dyDescent="0.25">
      <c r="I51" s="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Z1178"/>
  <sheetViews>
    <sheetView showGridLines="0" zoomScaleNormal="100" workbookViewId="0">
      <pane xSplit="2" ySplit="5" topLeftCell="K6" activePane="bottomRight" state="frozen"/>
      <selection activeCell="S30" sqref="S30"/>
      <selection pane="topRight" activeCell="S30" sqref="S30"/>
      <selection pane="bottomLeft" activeCell="S30" sqref="S30"/>
      <selection pane="bottomRight" activeCell="A14" sqref="A14:XFD14"/>
    </sheetView>
  </sheetViews>
  <sheetFormatPr defaultColWidth="9.28515625" defaultRowHeight="14.25" outlineLevelCol="1" x14ac:dyDescent="0.2"/>
  <cols>
    <col min="1" max="1" width="9.28515625" style="104"/>
    <col min="2" max="2" width="45.5703125" style="105" customWidth="1"/>
    <col min="3" max="3" width="22.85546875" style="104" hidden="1" customWidth="1" outlineLevel="1" collapsed="1"/>
    <col min="4" max="4" width="22.85546875" style="104" hidden="1" customWidth="1" outlineLevel="1"/>
    <col min="5" max="5" width="19.7109375" style="104" hidden="1" customWidth="1" outlineLevel="1"/>
    <col min="6" max="6" width="24.42578125" style="104" hidden="1" customWidth="1" outlineLevel="1" collapsed="1"/>
    <col min="7" max="7" width="24.42578125" style="104" hidden="1" customWidth="1" outlineLevel="1"/>
    <col min="8" max="8" width="22.28515625" style="106" hidden="1" customWidth="1" outlineLevel="1"/>
    <col min="9" max="9" width="20.28515625" style="106" hidden="1" customWidth="1" outlineLevel="1"/>
    <col min="10" max="10" width="24.42578125" style="104" hidden="1" customWidth="1" outlineLevel="1"/>
    <col min="11" max="11" width="22.85546875" style="104" customWidth="1" collapsed="1"/>
    <col min="12" max="12" width="19.140625" style="104" customWidth="1"/>
    <col min="13" max="13" width="24.42578125" style="104" hidden="1" customWidth="1" outlineLevel="1" collapsed="1"/>
    <col min="14" max="14" width="24.42578125" style="104" hidden="1" customWidth="1" outlineLevel="1"/>
    <col min="15" max="15" width="23.7109375" style="106" hidden="1" customWidth="1" outlineLevel="1"/>
    <col min="16" max="16" width="20.42578125" style="106" hidden="1" customWidth="1" outlineLevel="1"/>
    <col min="17" max="17" width="24.85546875" style="106" hidden="1" customWidth="1" outlineLevel="1"/>
    <col min="18" max="18" width="23.7109375" style="106" customWidth="1" collapsed="1"/>
    <col min="19" max="19" width="19.7109375" style="106" customWidth="1"/>
    <col min="20" max="16384" width="9.28515625" style="106"/>
  </cols>
  <sheetData>
    <row r="1" spans="1:234" ht="15" x14ac:dyDescent="0.25">
      <c r="A1" s="34" t="s">
        <v>245</v>
      </c>
    </row>
    <row r="2" spans="1:234" x14ac:dyDescent="0.2">
      <c r="A2" s="23" t="s">
        <v>59</v>
      </c>
    </row>
    <row r="3" spans="1:234" x14ac:dyDescent="0.2">
      <c r="C3" s="106"/>
      <c r="D3" s="106"/>
      <c r="E3" s="106"/>
      <c r="F3" s="106"/>
      <c r="G3" s="106"/>
      <c r="J3" s="106"/>
      <c r="K3" s="106"/>
      <c r="L3" s="106"/>
      <c r="M3" s="106"/>
      <c r="N3" s="106"/>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row>
    <row r="4" spans="1:234" ht="30" x14ac:dyDescent="0.25">
      <c r="A4" s="106"/>
      <c r="B4" s="34"/>
      <c r="C4" s="212" t="s">
        <v>40</v>
      </c>
      <c r="D4" s="212" t="s">
        <v>40</v>
      </c>
      <c r="E4" s="212" t="s">
        <v>41</v>
      </c>
      <c r="F4" s="212" t="s">
        <v>40</v>
      </c>
      <c r="G4" s="212" t="s">
        <v>191</v>
      </c>
      <c r="H4" s="212" t="s">
        <v>40</v>
      </c>
      <c r="I4" s="212" t="s">
        <v>76</v>
      </c>
      <c r="J4" s="212" t="s">
        <v>40</v>
      </c>
      <c r="K4" s="202" t="s">
        <v>40</v>
      </c>
      <c r="L4" s="202" t="s">
        <v>41</v>
      </c>
      <c r="M4" s="212" t="s">
        <v>40</v>
      </c>
      <c r="N4" s="212" t="s">
        <v>191</v>
      </c>
      <c r="O4" s="212" t="s">
        <v>40</v>
      </c>
      <c r="P4" s="212" t="s">
        <v>76</v>
      </c>
      <c r="Q4" s="212" t="s">
        <v>40</v>
      </c>
      <c r="R4" s="202" t="s">
        <v>40</v>
      </c>
      <c r="S4" s="202" t="s">
        <v>41</v>
      </c>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row>
    <row r="5" spans="1:234" ht="15" x14ac:dyDescent="0.25">
      <c r="A5" s="106"/>
      <c r="B5" s="34"/>
      <c r="C5" s="110">
        <v>43190</v>
      </c>
      <c r="D5" s="110">
        <v>43281</v>
      </c>
      <c r="E5" s="110">
        <v>43281</v>
      </c>
      <c r="F5" s="110">
        <v>43373</v>
      </c>
      <c r="G5" s="110">
        <v>43373</v>
      </c>
      <c r="H5" s="110">
        <v>43465</v>
      </c>
      <c r="I5" s="110">
        <v>43465</v>
      </c>
      <c r="J5" s="110">
        <v>43555</v>
      </c>
      <c r="K5" s="203">
        <v>43646</v>
      </c>
      <c r="L5" s="203">
        <v>43646</v>
      </c>
      <c r="M5" s="110">
        <v>43738</v>
      </c>
      <c r="N5" s="110">
        <v>43738</v>
      </c>
      <c r="O5" s="110">
        <v>43830</v>
      </c>
      <c r="P5" s="110">
        <v>43830</v>
      </c>
      <c r="Q5" s="110">
        <v>43921</v>
      </c>
      <c r="R5" s="203">
        <v>44012</v>
      </c>
      <c r="S5" s="203">
        <v>44012</v>
      </c>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row>
    <row r="6" spans="1:234" x14ac:dyDescent="0.2">
      <c r="A6" s="21"/>
      <c r="B6" s="30"/>
      <c r="C6" s="65"/>
      <c r="D6" s="65"/>
      <c r="E6" s="65"/>
      <c r="F6" s="65"/>
      <c r="G6" s="65"/>
      <c r="H6" s="65"/>
      <c r="I6" s="65"/>
      <c r="J6" s="65"/>
      <c r="K6" s="65"/>
      <c r="L6" s="65"/>
      <c r="M6" s="65"/>
      <c r="N6" s="65"/>
      <c r="O6" s="65"/>
      <c r="P6" s="65"/>
      <c r="Q6" s="65"/>
      <c r="R6" s="65"/>
      <c r="S6" s="65"/>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row>
    <row r="7" spans="1:234" x14ac:dyDescent="0.2">
      <c r="A7" s="30" t="s">
        <v>51</v>
      </c>
      <c r="B7" s="30"/>
      <c r="C7" s="114">
        <v>-92.9</v>
      </c>
      <c r="D7" s="114">
        <v>-33.5</v>
      </c>
      <c r="E7" s="114">
        <v>-126.4</v>
      </c>
      <c r="F7" s="114">
        <v>-41.4</v>
      </c>
      <c r="G7" s="114">
        <v>-167.80000000000007</v>
      </c>
      <c r="H7" s="114">
        <v>-18</v>
      </c>
      <c r="I7" s="53">
        <v>-185.8</v>
      </c>
      <c r="J7" s="53">
        <v>-20.9</v>
      </c>
      <c r="K7" s="114">
        <v>6.3</v>
      </c>
      <c r="L7" s="114">
        <v>-14.6</v>
      </c>
      <c r="M7" s="114">
        <v>11.7</v>
      </c>
      <c r="N7" s="114">
        <v>-2.8999999999999986</v>
      </c>
      <c r="O7" s="53">
        <v>3.1</v>
      </c>
      <c r="P7" s="53">
        <v>0.2</v>
      </c>
      <c r="Q7" s="53">
        <v>-55.1</v>
      </c>
      <c r="R7" s="114">
        <v>-100.8</v>
      </c>
      <c r="S7" s="114">
        <v>-155.9</v>
      </c>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row>
    <row r="8" spans="1:234" x14ac:dyDescent="0.2">
      <c r="A8" s="30" t="s">
        <v>179</v>
      </c>
      <c r="B8" s="30"/>
      <c r="C8" s="65"/>
      <c r="D8" s="65"/>
      <c r="E8" s="65"/>
      <c r="F8" s="65"/>
      <c r="G8" s="65"/>
      <c r="H8" s="65"/>
      <c r="I8" s="52"/>
      <c r="J8" s="52"/>
      <c r="K8" s="65"/>
      <c r="L8" s="65"/>
      <c r="M8" s="65"/>
      <c r="N8" s="65"/>
      <c r="O8" s="52"/>
      <c r="P8" s="52"/>
      <c r="Q8" s="52"/>
      <c r="R8" s="65"/>
      <c r="S8" s="65"/>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row>
    <row r="9" spans="1:234" x14ac:dyDescent="0.2">
      <c r="A9" s="51" t="s">
        <v>45</v>
      </c>
      <c r="B9" s="30"/>
      <c r="C9" s="115">
        <v>69.8</v>
      </c>
      <c r="D9" s="115">
        <v>71.599999999999994</v>
      </c>
      <c r="E9" s="115">
        <v>141.4</v>
      </c>
      <c r="F9" s="115">
        <v>71.599999999999994</v>
      </c>
      <c r="G9" s="115">
        <v>213</v>
      </c>
      <c r="H9" s="115">
        <v>77</v>
      </c>
      <c r="I9" s="35">
        <v>290</v>
      </c>
      <c r="J9" s="35">
        <v>73.5</v>
      </c>
      <c r="K9" s="115">
        <v>74.3</v>
      </c>
      <c r="L9" s="115">
        <v>147.80000000000001</v>
      </c>
      <c r="M9" s="115">
        <v>75</v>
      </c>
      <c r="N9" s="115">
        <v>222.8</v>
      </c>
      <c r="O9" s="35">
        <v>73.900000000000006</v>
      </c>
      <c r="P9" s="35">
        <v>296.7</v>
      </c>
      <c r="Q9" s="35">
        <v>72</v>
      </c>
      <c r="R9" s="115">
        <v>74.599999999999994</v>
      </c>
      <c r="S9" s="115">
        <v>146.6</v>
      </c>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row>
    <row r="10" spans="1:234" x14ac:dyDescent="0.2">
      <c r="A10" s="51" t="s">
        <v>47</v>
      </c>
      <c r="B10" s="30"/>
      <c r="C10" s="115">
        <v>44.4</v>
      </c>
      <c r="D10" s="115">
        <v>52</v>
      </c>
      <c r="E10" s="115">
        <v>96.4</v>
      </c>
      <c r="F10" s="115">
        <v>92.7</v>
      </c>
      <c r="G10" s="115">
        <v>189.1</v>
      </c>
      <c r="H10" s="115">
        <v>39.700000000000003</v>
      </c>
      <c r="I10" s="35">
        <v>228.8</v>
      </c>
      <c r="J10" s="35">
        <v>37.200000000000003</v>
      </c>
      <c r="K10" s="115">
        <v>38.200000000000003</v>
      </c>
      <c r="L10" s="115">
        <v>75.400000000000006</v>
      </c>
      <c r="M10" s="115">
        <v>37.4</v>
      </c>
      <c r="N10" s="115">
        <v>112.8</v>
      </c>
      <c r="O10" s="35">
        <v>37.799999999999997</v>
      </c>
      <c r="P10" s="35">
        <v>150.6</v>
      </c>
      <c r="Q10" s="35">
        <v>36.5</v>
      </c>
      <c r="R10" s="115">
        <v>38.799999999999997</v>
      </c>
      <c r="S10" s="115">
        <v>75.3</v>
      </c>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row>
    <row r="11" spans="1:234" x14ac:dyDescent="0.2">
      <c r="A11" s="51" t="s">
        <v>180</v>
      </c>
      <c r="B11" s="30"/>
      <c r="C11" s="115">
        <v>-32</v>
      </c>
      <c r="D11" s="115">
        <v>14.6</v>
      </c>
      <c r="E11" s="115">
        <v>-17.399999999999999</v>
      </c>
      <c r="F11" s="115">
        <v>-30.599999999999998</v>
      </c>
      <c r="G11" s="115">
        <v>-48</v>
      </c>
      <c r="H11" s="115">
        <v>23</v>
      </c>
      <c r="I11" s="35">
        <v>-25</v>
      </c>
      <c r="J11" s="35">
        <v>-40.9</v>
      </c>
      <c r="K11" s="115">
        <v>11.4</v>
      </c>
      <c r="L11" s="115">
        <v>-29.5</v>
      </c>
      <c r="M11" s="115">
        <v>-11.000000000000004</v>
      </c>
      <c r="N11" s="115">
        <v>-40.500000000000007</v>
      </c>
      <c r="O11" s="35">
        <v>83.1</v>
      </c>
      <c r="P11" s="35">
        <v>42.6</v>
      </c>
      <c r="Q11" s="35">
        <v>-26.5</v>
      </c>
      <c r="R11" s="115">
        <v>-7.7</v>
      </c>
      <c r="S11" s="115">
        <v>-34.200000000000003</v>
      </c>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row>
    <row r="12" spans="1:234" x14ac:dyDescent="0.2">
      <c r="A12" s="51" t="s">
        <v>181</v>
      </c>
      <c r="B12" s="30"/>
      <c r="C12" s="115">
        <v>66.2</v>
      </c>
      <c r="D12" s="115">
        <v>43</v>
      </c>
      <c r="E12" s="115">
        <v>109.2</v>
      </c>
      <c r="F12" s="115">
        <v>64.7</v>
      </c>
      <c r="G12" s="115">
        <v>173.9</v>
      </c>
      <c r="H12" s="115">
        <v>70.599999999999994</v>
      </c>
      <c r="I12" s="35">
        <v>244.7</v>
      </c>
      <c r="J12" s="35">
        <v>21.9</v>
      </c>
      <c r="K12" s="115">
        <v>22.3</v>
      </c>
      <c r="L12" s="115">
        <v>44.2</v>
      </c>
      <c r="M12" s="115">
        <v>29.9</v>
      </c>
      <c r="N12" s="115">
        <v>74.099999999999994</v>
      </c>
      <c r="O12" s="35">
        <v>38.4</v>
      </c>
      <c r="P12" s="35">
        <v>112.5</v>
      </c>
      <c r="Q12" s="35">
        <v>17.3</v>
      </c>
      <c r="R12" s="115">
        <v>17.5</v>
      </c>
      <c r="S12" s="115">
        <v>34.799999999999997</v>
      </c>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row>
    <row r="13" spans="1:234" x14ac:dyDescent="0.2">
      <c r="A13" s="51" t="s">
        <v>174</v>
      </c>
      <c r="B13" s="30"/>
      <c r="C13" s="115">
        <v>6.8</v>
      </c>
      <c r="D13" s="115">
        <v>10.199999999999999</v>
      </c>
      <c r="E13" s="115">
        <v>17</v>
      </c>
      <c r="F13" s="115">
        <v>8</v>
      </c>
      <c r="G13" s="115">
        <v>25</v>
      </c>
      <c r="H13" s="115">
        <v>38.5</v>
      </c>
      <c r="I13" s="35">
        <v>63.4</v>
      </c>
      <c r="J13" s="35">
        <v>11.6</v>
      </c>
      <c r="K13" s="115">
        <v>10.6</v>
      </c>
      <c r="L13" s="115">
        <v>22.2</v>
      </c>
      <c r="M13" s="115">
        <v>11.4</v>
      </c>
      <c r="N13" s="115">
        <v>33.6</v>
      </c>
      <c r="O13" s="35">
        <v>10.3</v>
      </c>
      <c r="P13" s="35">
        <v>43.9</v>
      </c>
      <c r="Q13" s="35">
        <v>6.3</v>
      </c>
      <c r="R13" s="115">
        <v>5.9</v>
      </c>
      <c r="S13" s="115">
        <v>12.2</v>
      </c>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row>
    <row r="14" spans="1:234" hidden="1" x14ac:dyDescent="0.2">
      <c r="A14" s="51" t="s">
        <v>175</v>
      </c>
      <c r="B14" s="30"/>
      <c r="C14" s="115">
        <v>10.4</v>
      </c>
      <c r="D14" s="115">
        <v>9.4</v>
      </c>
      <c r="E14" s="115">
        <v>19.8</v>
      </c>
      <c r="F14" s="115">
        <v>11</v>
      </c>
      <c r="G14" s="115">
        <v>30.8</v>
      </c>
      <c r="H14" s="115">
        <v>2.2000000000000002</v>
      </c>
      <c r="I14" s="35">
        <v>33</v>
      </c>
      <c r="J14" s="35">
        <v>0</v>
      </c>
      <c r="K14" s="115">
        <v>0</v>
      </c>
      <c r="L14" s="115">
        <v>0</v>
      </c>
      <c r="M14" s="115">
        <v>0</v>
      </c>
      <c r="N14" s="115">
        <v>0</v>
      </c>
      <c r="O14" s="35">
        <v>0</v>
      </c>
      <c r="P14" s="35">
        <v>0</v>
      </c>
      <c r="Q14" s="35">
        <v>0</v>
      </c>
      <c r="R14" s="115">
        <v>0</v>
      </c>
      <c r="S14" s="115">
        <v>0</v>
      </c>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row>
    <row r="15" spans="1:234" x14ac:dyDescent="0.2">
      <c r="A15" s="51" t="s">
        <v>176</v>
      </c>
      <c r="B15" s="30"/>
      <c r="C15" s="115">
        <v>0</v>
      </c>
      <c r="D15" s="115">
        <v>0</v>
      </c>
      <c r="E15" s="115">
        <v>0</v>
      </c>
      <c r="F15" s="115">
        <v>0</v>
      </c>
      <c r="G15" s="115">
        <v>0</v>
      </c>
      <c r="H15" s="115">
        <v>0</v>
      </c>
      <c r="I15" s="35">
        <v>0</v>
      </c>
      <c r="J15" s="35">
        <v>3.7</v>
      </c>
      <c r="K15" s="115">
        <v>6</v>
      </c>
      <c r="L15" s="115">
        <v>9.6999999999999993</v>
      </c>
      <c r="M15" s="115">
        <v>8</v>
      </c>
      <c r="N15" s="115">
        <v>17.700000000000003</v>
      </c>
      <c r="O15" s="35">
        <v>38.4</v>
      </c>
      <c r="P15" s="35">
        <v>56.1</v>
      </c>
      <c r="Q15" s="35">
        <v>15.9</v>
      </c>
      <c r="R15" s="115">
        <v>70.5</v>
      </c>
      <c r="S15" s="115">
        <v>86.4</v>
      </c>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row>
    <row r="16" spans="1:234" x14ac:dyDescent="0.2">
      <c r="A16" s="51" t="s">
        <v>177</v>
      </c>
      <c r="B16" s="30"/>
      <c r="C16" s="115">
        <v>2.1</v>
      </c>
      <c r="D16" s="115">
        <v>2.5</v>
      </c>
      <c r="E16" s="115">
        <v>4.5999999999999996</v>
      </c>
      <c r="F16" s="115">
        <v>3.0000000000000004</v>
      </c>
      <c r="G16" s="115">
        <v>7.6</v>
      </c>
      <c r="H16" s="115">
        <v>2.5</v>
      </c>
      <c r="I16" s="35">
        <v>10</v>
      </c>
      <c r="J16" s="35">
        <v>2.2999999999999998</v>
      </c>
      <c r="K16" s="115">
        <v>5.4</v>
      </c>
      <c r="L16" s="115">
        <v>7.7</v>
      </c>
      <c r="M16" s="115">
        <v>6.1000000000000005</v>
      </c>
      <c r="N16" s="115">
        <v>13.799999999999997</v>
      </c>
      <c r="O16" s="35">
        <v>8</v>
      </c>
      <c r="P16" s="35">
        <v>21.8</v>
      </c>
      <c r="Q16" s="35">
        <v>3.9</v>
      </c>
      <c r="R16" s="115">
        <v>20</v>
      </c>
      <c r="S16" s="115">
        <v>23.9</v>
      </c>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row>
    <row r="17" spans="1:234" ht="15" x14ac:dyDescent="0.25">
      <c r="A17" s="76" t="s">
        <v>22</v>
      </c>
      <c r="B17" s="76"/>
      <c r="C17" s="96">
        <f>SUM(C7:C16)</f>
        <v>74.799999999999983</v>
      </c>
      <c r="D17" s="96">
        <f>SUM(D7:D16)</f>
        <v>169.79999999999998</v>
      </c>
      <c r="E17" s="96">
        <f>SUM(E7:E16)</f>
        <v>244.6</v>
      </c>
      <c r="F17" s="96">
        <f t="shared" ref="F17:G17" si="0">SUM(F7:F16)</f>
        <v>179</v>
      </c>
      <c r="G17" s="96">
        <f t="shared" si="0"/>
        <v>423.59999999999997</v>
      </c>
      <c r="H17" s="116">
        <f>SUM(H7:H16)</f>
        <v>235.5</v>
      </c>
      <c r="I17" s="96">
        <f>SUM(I7:I16)</f>
        <v>659.1</v>
      </c>
      <c r="J17" s="96">
        <f>SUM(J7:J16)</f>
        <v>88.4</v>
      </c>
      <c r="K17" s="96">
        <f>SUM(K7:K16)</f>
        <v>174.5</v>
      </c>
      <c r="L17" s="96">
        <f>SUM(L7:L16)</f>
        <v>262.89999999999998</v>
      </c>
      <c r="M17" s="96">
        <f t="shared" ref="M17:N17" si="1">SUM(M7:M16)</f>
        <v>168.5</v>
      </c>
      <c r="N17" s="96">
        <f t="shared" si="1"/>
        <v>431.4</v>
      </c>
      <c r="O17" s="96">
        <f t="shared" ref="O17:P17" si="2">SUM(O7:O16)</f>
        <v>293</v>
      </c>
      <c r="P17" s="96">
        <f t="shared" si="2"/>
        <v>724.4</v>
      </c>
      <c r="Q17" s="96">
        <f>SUM(Q7:Q16)</f>
        <v>70.300000000000011</v>
      </c>
      <c r="R17" s="96">
        <f>SUM(R7:R16)</f>
        <v>118.8</v>
      </c>
      <c r="S17" s="96">
        <f>SUM(S7:S16)</f>
        <v>189.1</v>
      </c>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row>
    <row r="18" spans="1:234" x14ac:dyDescent="0.2">
      <c r="A18" s="20"/>
      <c r="C18" s="20"/>
      <c r="D18" s="20"/>
      <c r="E18" s="20"/>
      <c r="F18" s="20"/>
      <c r="G18" s="20"/>
      <c r="J18" s="20"/>
      <c r="K18" s="20"/>
      <c r="L18" s="20"/>
      <c r="M18" s="20"/>
      <c r="N18" s="20"/>
      <c r="R18" s="20"/>
      <c r="S18" s="20"/>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row>
    <row r="19" spans="1:234" x14ac:dyDescent="0.2">
      <c r="A19" s="197"/>
      <c r="B19" s="23"/>
      <c r="C19" s="20"/>
      <c r="D19" s="20"/>
      <c r="E19" s="20"/>
      <c r="F19" s="20"/>
      <c r="G19" s="20"/>
      <c r="J19" s="20"/>
      <c r="K19" s="20"/>
      <c r="L19" s="20"/>
      <c r="M19" s="20"/>
      <c r="N19" s="20"/>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row>
    <row r="20" spans="1:234" x14ac:dyDescent="0.2">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row>
    <row r="21" spans="1:234" x14ac:dyDescent="0.2">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row>
    <row r="22" spans="1:234"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row>
    <row r="23" spans="1:234" x14ac:dyDescent="0.2">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row>
    <row r="24" spans="1:234" x14ac:dyDescent="0.2">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row>
    <row r="25" spans="1:234" x14ac:dyDescent="0.2">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row>
    <row r="26" spans="1:234" x14ac:dyDescent="0.2">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row>
    <row r="27" spans="1:234" x14ac:dyDescent="0.2">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row>
    <row r="28" spans="1:234"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row>
    <row r="29" spans="1:234" x14ac:dyDescent="0.2">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row>
    <row r="30" spans="1:234"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row>
    <row r="31" spans="1:234"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row>
    <row r="32" spans="1:234"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row>
    <row r="33" spans="1:234" x14ac:dyDescent="0.2">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row>
    <row r="34" spans="1:234"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row>
    <row r="35" spans="1:234"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row>
    <row r="36" spans="1:234"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row>
    <row r="37" spans="1:234"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row>
    <row r="38" spans="1:234"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row>
    <row r="39" spans="1:234"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row>
    <row r="40" spans="1:234"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row>
    <row r="41" spans="1:234"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row>
    <row r="42" spans="1:234"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row>
    <row r="43" spans="1:234"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row>
    <row r="44" spans="1:234" x14ac:dyDescent="0.2">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row>
    <row r="45" spans="1:234"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row>
    <row r="46" spans="1:234" x14ac:dyDescent="0.2">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row>
    <row r="47" spans="1:234"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row>
    <row r="48" spans="1:234"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row>
    <row r="49" spans="1:234"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row>
    <row r="50" spans="1:234"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row>
    <row r="51" spans="1:234"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row>
    <row r="52" spans="1:234"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row>
    <row r="53" spans="1:234"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row>
    <row r="54" spans="1:234"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row>
    <row r="55" spans="1:234"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row>
    <row r="56" spans="1:234"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row>
    <row r="57" spans="1:234"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row>
    <row r="58" spans="1:234"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row>
    <row r="59" spans="1:234"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row>
    <row r="60" spans="1:234"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row>
    <row r="61" spans="1:234"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row>
    <row r="62" spans="1:234"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row>
    <row r="63" spans="1:234"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row>
    <row r="64" spans="1:234"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row>
    <row r="65" spans="1:234"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row>
    <row r="66" spans="1:234"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row>
    <row r="67" spans="1:234"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row>
    <row r="68" spans="1:234"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row>
    <row r="69" spans="1:234"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row>
    <row r="70" spans="1:234"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row>
    <row r="71" spans="1:234"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row>
    <row r="72" spans="1:234"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row>
    <row r="73" spans="1:234"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row>
    <row r="74" spans="1:234"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row>
    <row r="75" spans="1:234"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row>
    <row r="76" spans="1:234"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row>
    <row r="77" spans="1:234"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row>
    <row r="78" spans="1:234"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row>
    <row r="79" spans="1:234" x14ac:dyDescent="0.2">
      <c r="A79" s="23"/>
      <c r="B79" s="23"/>
      <c r="C79" s="23"/>
      <c r="D79" s="23"/>
      <c r="E79" s="23"/>
      <c r="F79" s="23"/>
      <c r="G79" s="23"/>
      <c r="H79" s="23"/>
      <c r="I79" s="23"/>
      <c r="J79" s="23"/>
      <c r="K79" s="221"/>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row>
    <row r="80" spans="1:234"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row>
    <row r="81" spans="1:234"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row>
    <row r="82" spans="1:234" x14ac:dyDescent="0.2">
      <c r="A82" s="23"/>
      <c r="B82" s="23"/>
      <c r="C82" s="23"/>
      <c r="D82" s="23"/>
      <c r="E82" s="23"/>
      <c r="F82" s="23"/>
      <c r="G82" s="23"/>
      <c r="H82" s="23"/>
      <c r="I82" s="23"/>
      <c r="J82" s="23"/>
      <c r="K82" s="225"/>
      <c r="L82" s="2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row>
    <row r="83" spans="1:234"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row>
    <row r="84" spans="1:234"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row>
    <row r="85" spans="1:234"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row>
    <row r="86" spans="1:234"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row>
    <row r="87" spans="1:234"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row>
    <row r="88" spans="1:234"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row>
    <row r="89" spans="1:234"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row>
    <row r="90" spans="1:234"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row>
    <row r="91" spans="1:234"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row>
    <row r="92" spans="1:234"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row>
    <row r="93" spans="1:234"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row>
    <row r="94" spans="1:234"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row>
    <row r="95" spans="1:234"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row>
    <row r="96" spans="1:234"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row>
    <row r="97" spans="1:234"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row>
    <row r="98" spans="1:234"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row>
    <row r="99" spans="1:234"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row>
    <row r="100" spans="1:234"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row>
    <row r="101" spans="1:234"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row>
    <row r="102" spans="1:234"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row>
    <row r="103" spans="1:234"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row>
    <row r="104" spans="1:234"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row>
    <row r="105" spans="1:234"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row>
    <row r="106" spans="1:234"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row>
    <row r="107" spans="1:234"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row>
    <row r="108" spans="1:234"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row>
    <row r="109" spans="1:234"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row>
    <row r="110" spans="1:234"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row>
    <row r="111" spans="1:234"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row>
    <row r="112" spans="1:234"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row>
    <row r="113" spans="1:234"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row>
    <row r="114" spans="1:234"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row>
    <row r="115" spans="1:234"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row>
    <row r="116" spans="1:234"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row>
    <row r="117" spans="1:234"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row>
    <row r="118" spans="1:234"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row>
    <row r="119" spans="1:234"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row>
    <row r="120" spans="1:234"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row>
    <row r="121" spans="1:234"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row>
    <row r="122" spans="1:234"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row>
    <row r="123" spans="1:234"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row>
    <row r="124" spans="1:234"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row>
    <row r="125" spans="1:234"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row>
    <row r="126" spans="1:234"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row>
    <row r="127" spans="1:234"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row>
    <row r="128" spans="1:234"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row>
    <row r="129" spans="1:234"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row>
    <row r="130" spans="1:234"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row>
    <row r="131" spans="1:234"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row>
    <row r="132" spans="1:234"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row>
    <row r="133" spans="1:234"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row>
    <row r="134" spans="1:234"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row>
    <row r="135" spans="1:234"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row>
    <row r="136" spans="1:234"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row>
    <row r="137" spans="1:234"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row>
    <row r="138" spans="1:234"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row>
    <row r="139" spans="1:234"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row>
    <row r="140" spans="1:234"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row>
    <row r="141" spans="1:234"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row>
    <row r="142" spans="1:234"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row>
    <row r="143" spans="1:234"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row>
    <row r="144" spans="1:234"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row>
    <row r="145" spans="1:234"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row>
    <row r="146" spans="1:234"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row>
    <row r="147" spans="1:234"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row>
    <row r="148" spans="1:234"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row>
    <row r="149" spans="1:234"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row>
    <row r="150" spans="1:234"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row>
    <row r="151" spans="1:234"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row>
    <row r="152" spans="1:234"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row>
    <row r="153" spans="1:234"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row>
    <row r="154" spans="1:234"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row>
    <row r="155" spans="1:234"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row>
    <row r="156" spans="1:234"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row>
    <row r="157" spans="1:234"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row>
    <row r="158" spans="1:234"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row>
    <row r="159" spans="1:234"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row>
    <row r="160" spans="1:234"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row>
    <row r="161" spans="1:234"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row>
    <row r="162" spans="1:234"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row>
    <row r="163" spans="1:234"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row>
    <row r="164" spans="1:234"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row>
    <row r="165" spans="1:234"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row>
    <row r="166" spans="1:234"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row>
    <row r="167" spans="1:234"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row>
    <row r="168" spans="1:234"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row>
    <row r="169" spans="1:234"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row>
    <row r="170" spans="1:234"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row>
    <row r="171" spans="1:234"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row>
    <row r="172" spans="1:234"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row>
    <row r="173" spans="1:234"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row>
    <row r="174" spans="1:234"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row>
    <row r="175" spans="1:234"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row>
    <row r="176" spans="1:234"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row>
    <row r="177" spans="1:234"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row>
    <row r="178" spans="1:234"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row>
    <row r="179" spans="1:234"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row>
    <row r="180" spans="1:234"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row>
    <row r="181" spans="1:234"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row>
    <row r="182" spans="1:234"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row>
    <row r="183" spans="1:234"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row>
    <row r="184" spans="1:234"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row>
    <row r="185" spans="1:234"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row>
    <row r="186" spans="1:234"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row>
    <row r="187" spans="1:234"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row>
    <row r="188" spans="1:234"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row>
    <row r="189" spans="1:234"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row>
    <row r="190" spans="1:234"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row>
    <row r="191" spans="1:234"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row>
    <row r="192" spans="1:234"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row>
    <row r="193" spans="1:234"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row>
    <row r="194" spans="1:234"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row>
    <row r="195" spans="1:234"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row>
    <row r="196" spans="1:234"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row>
    <row r="197" spans="1:234"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row>
    <row r="198" spans="1:234"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row>
    <row r="199" spans="1:234"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row>
    <row r="200" spans="1:234"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row>
    <row r="201" spans="1:234"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row>
    <row r="202" spans="1:234"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row>
    <row r="203" spans="1:234"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row>
    <row r="204" spans="1:234"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row>
    <row r="205" spans="1:234"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row>
    <row r="206" spans="1:234"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row>
    <row r="207" spans="1:234"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row>
    <row r="208" spans="1:234"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row>
    <row r="209" spans="1:234"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row>
    <row r="210" spans="1:234"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row>
    <row r="211" spans="1:234"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row>
    <row r="212" spans="1:234"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row>
    <row r="213" spans="1:234"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row>
    <row r="214" spans="1:234"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row>
    <row r="215" spans="1:234"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row>
    <row r="216" spans="1:234"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row>
    <row r="217" spans="1:234"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row>
    <row r="218" spans="1:234"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row>
    <row r="219" spans="1:234"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row>
    <row r="220" spans="1:234"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row>
    <row r="221" spans="1:234"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row>
    <row r="222" spans="1:234"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row>
    <row r="223" spans="1:234"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row>
    <row r="224" spans="1:234"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row>
    <row r="225" spans="1:234"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row>
    <row r="226" spans="1:234"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row>
    <row r="227" spans="1:234"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row>
    <row r="228" spans="1:234"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row>
    <row r="229" spans="1:234"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row>
    <row r="230" spans="1:234"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row>
    <row r="231" spans="1:234"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row>
    <row r="232" spans="1:234"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row>
    <row r="233" spans="1:234"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row>
    <row r="234" spans="1:234"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row>
    <row r="235" spans="1:234"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row>
    <row r="236" spans="1:234"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row>
    <row r="237" spans="1:234"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row>
    <row r="238" spans="1:234"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row>
    <row r="239" spans="1:234"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row>
    <row r="240" spans="1:234"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row>
    <row r="241" spans="1:234"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row>
    <row r="242" spans="1:234"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row>
    <row r="243" spans="1:234"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row>
    <row r="244" spans="1:234"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row>
    <row r="245" spans="1:234"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row>
    <row r="246" spans="1:234"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row>
    <row r="247" spans="1:234"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row>
    <row r="248" spans="1:234"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row>
    <row r="249" spans="1:234"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row>
    <row r="250" spans="1:234"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row>
    <row r="251" spans="1:234"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row>
    <row r="252" spans="1:234"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row>
    <row r="253" spans="1:234"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row>
    <row r="254" spans="1:234"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row>
    <row r="255" spans="1:234"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row>
    <row r="256" spans="1:234"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row>
    <row r="257" spans="1:234"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row>
    <row r="258" spans="1:234"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row>
    <row r="259" spans="1:234"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row>
    <row r="260" spans="1:234"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row>
    <row r="261" spans="1:234"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row>
    <row r="262" spans="1:234"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row>
    <row r="263" spans="1:234"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row>
    <row r="264" spans="1:234"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row>
    <row r="265" spans="1:234"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row>
    <row r="266" spans="1:234"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row>
    <row r="267" spans="1:234"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row>
    <row r="268" spans="1:234"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row>
    <row r="269" spans="1:234"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row>
    <row r="270" spans="1:234"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row>
    <row r="271" spans="1:234"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row>
    <row r="272" spans="1:234"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row>
    <row r="273" spans="1:234"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row>
    <row r="274" spans="1:234"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row>
    <row r="275" spans="1:234"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row>
    <row r="276" spans="1:234"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row>
    <row r="277" spans="1:234"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row>
    <row r="278" spans="1:234"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row>
    <row r="279" spans="1:234"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row>
    <row r="280" spans="1:234"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row>
    <row r="281" spans="1:234"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row>
    <row r="282" spans="1:234"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row>
    <row r="283" spans="1:234"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row>
    <row r="284" spans="1:234"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row>
    <row r="285" spans="1:234"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row>
    <row r="286" spans="1:234"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row>
    <row r="287" spans="1:234"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row>
    <row r="288" spans="1:234"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row>
    <row r="289" spans="1:234"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row>
    <row r="290" spans="1:234"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row>
    <row r="291" spans="1:234"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row>
    <row r="292" spans="1:234"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row>
    <row r="293" spans="1:234"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row>
    <row r="294" spans="1:234"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row>
    <row r="295" spans="1:234"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row>
    <row r="296" spans="1:234"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row>
    <row r="297" spans="1:234"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row>
    <row r="298" spans="1:234"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row>
    <row r="299" spans="1:234"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row>
    <row r="300" spans="1:234"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row>
    <row r="301" spans="1:234"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row>
    <row r="302" spans="1:234"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row>
    <row r="303" spans="1:234"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row>
    <row r="304" spans="1:234"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row>
    <row r="305" spans="1:234"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row>
    <row r="306" spans="1:234"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row>
    <row r="307" spans="1:234"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row>
    <row r="308" spans="1:234"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row>
    <row r="309" spans="1:234"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row>
    <row r="310" spans="1:234"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row>
    <row r="311" spans="1:234"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row>
    <row r="312" spans="1:234"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row>
    <row r="313" spans="1:234"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row>
    <row r="314" spans="1:234"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row>
    <row r="315" spans="1:234"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row>
    <row r="316" spans="1:234"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row>
    <row r="317" spans="1:234"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row>
    <row r="318" spans="1:234"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row>
    <row r="319" spans="1:234"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row>
    <row r="320" spans="1:234"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row>
    <row r="321" spans="1:234"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row>
    <row r="322" spans="1:234"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row>
    <row r="323" spans="1:234"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row>
    <row r="324" spans="1:234"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row>
    <row r="325" spans="1:234"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row>
    <row r="326" spans="1:234"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row>
    <row r="327" spans="1:234"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row>
    <row r="328" spans="1:234"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row>
    <row r="329" spans="1:234"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row>
    <row r="330" spans="1:234"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row>
    <row r="331" spans="1:234"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row>
    <row r="332" spans="1:234"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row>
    <row r="333" spans="1:234"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row>
    <row r="334" spans="1:234"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row>
    <row r="335" spans="1:234"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row>
    <row r="336" spans="1:234"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row>
    <row r="337" spans="1:234"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row>
    <row r="338" spans="1:234"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row>
    <row r="339" spans="1:234"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row>
    <row r="340" spans="1:234"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row>
    <row r="341" spans="1:234"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row>
    <row r="342" spans="1:234"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row>
    <row r="343" spans="1:234"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row>
    <row r="344" spans="1:234"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row>
    <row r="345" spans="1:234"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row>
    <row r="346" spans="1:234"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row>
    <row r="347" spans="1:234"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row>
    <row r="348" spans="1:234"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row>
    <row r="349" spans="1:234"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row>
    <row r="350" spans="1:234"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row>
    <row r="351" spans="1:234"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row>
    <row r="352" spans="1:234"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row>
    <row r="353" spans="1:234"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row>
    <row r="354" spans="1:234"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row>
    <row r="355" spans="1:234"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row>
    <row r="356" spans="1:234"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row>
    <row r="357" spans="1:234"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row>
    <row r="358" spans="1:234"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row>
    <row r="359" spans="1:234"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row>
    <row r="360" spans="1:234"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row>
    <row r="361" spans="1:234"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row>
    <row r="362" spans="1:234"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row>
    <row r="363" spans="1:234"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row>
    <row r="364" spans="1:234"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row>
    <row r="365" spans="1:234"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row>
    <row r="366" spans="1:234"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row>
    <row r="367" spans="1:234"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row>
    <row r="368" spans="1:234"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row>
    <row r="369" spans="1:234"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row>
    <row r="370" spans="1:234"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row>
    <row r="371" spans="1:234"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row>
    <row r="372" spans="1:234"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row>
    <row r="373" spans="1:234"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row>
    <row r="374" spans="1:234"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row>
    <row r="375" spans="1:234"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row>
    <row r="376" spans="1:234"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row>
    <row r="377" spans="1:234"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row>
    <row r="378" spans="1:234"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row>
    <row r="379" spans="1:234"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row>
    <row r="380" spans="1:234"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row>
    <row r="381" spans="1:234"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row>
    <row r="382" spans="1:234"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row>
    <row r="383" spans="1:234"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row>
    <row r="384" spans="1:234"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row>
    <row r="385" spans="1:234"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row>
    <row r="386" spans="1:234"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row>
    <row r="387" spans="1:234"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row>
    <row r="388" spans="1:234"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row>
    <row r="389" spans="1:234"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row>
    <row r="390" spans="1:234"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row>
    <row r="391" spans="1:234"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row>
    <row r="392" spans="1:234"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row>
    <row r="393" spans="1:234"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row>
    <row r="394" spans="1:234"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row>
    <row r="395" spans="1:234"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row>
    <row r="396" spans="1:234"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row>
    <row r="397" spans="1:234"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row>
    <row r="398" spans="1:234"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row>
    <row r="399" spans="1:234"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row>
    <row r="400" spans="1:234"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row>
    <row r="401" spans="1:192"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row>
    <row r="402" spans="1:192"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row>
    <row r="403" spans="1:192"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row>
    <row r="404" spans="1:192"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row>
    <row r="405" spans="1:192"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row>
    <row r="406" spans="1:192"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row>
    <row r="407" spans="1:192"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row>
    <row r="408" spans="1:192"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row>
    <row r="409" spans="1:192"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row>
    <row r="410" spans="1:192"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row>
    <row r="411" spans="1:192"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row>
    <row r="412" spans="1:192"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row>
    <row r="413" spans="1:192"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row>
    <row r="414" spans="1:192"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row>
    <row r="415" spans="1:192"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row>
    <row r="416" spans="1:192"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row>
    <row r="417" spans="1:192"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row>
    <row r="418" spans="1:192"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row>
    <row r="419" spans="1:192"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row>
    <row r="420" spans="1:192"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row>
    <row r="421" spans="1:192"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row>
    <row r="422" spans="1:192"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row>
    <row r="423" spans="1:192"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row>
    <row r="424" spans="1:192"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row>
    <row r="425" spans="1:192"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row>
    <row r="426" spans="1:192"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row>
    <row r="427" spans="1:192"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row>
    <row r="428" spans="1:192"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row>
    <row r="429" spans="1:192"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row>
    <row r="430" spans="1:192"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row>
    <row r="431" spans="1:192"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row>
    <row r="432" spans="1:192"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row>
    <row r="433" spans="1:192"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row>
    <row r="434" spans="1:192"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row>
    <row r="435" spans="1:192"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row>
    <row r="436" spans="1:192"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row>
    <row r="437" spans="1:192"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row>
    <row r="438" spans="1:192"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row>
    <row r="439" spans="1:192"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row>
    <row r="440" spans="1:192"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row>
    <row r="441" spans="1:192"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row>
    <row r="442" spans="1:192"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row>
    <row r="443" spans="1:192"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row>
    <row r="444" spans="1:192"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row>
    <row r="445" spans="1:192"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row>
    <row r="446" spans="1:192"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row>
    <row r="447" spans="1:192"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row>
    <row r="448" spans="1:192"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row>
    <row r="449" spans="1:192"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row>
    <row r="450" spans="1:192"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row>
    <row r="451" spans="1:192"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row>
    <row r="452" spans="1:192"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row>
    <row r="453" spans="1:192"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row>
    <row r="454" spans="1:192"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row>
    <row r="455" spans="1:192"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row>
    <row r="456" spans="1:192"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row>
    <row r="457" spans="1:192"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row>
    <row r="458" spans="1:192"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row>
    <row r="459" spans="1:192"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row>
    <row r="460" spans="1:192"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row>
    <row r="461" spans="1:192"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row>
    <row r="462" spans="1:192"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row>
    <row r="463" spans="1:192"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row>
    <row r="464" spans="1:192"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row>
    <row r="465" spans="1:192"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row>
    <row r="466" spans="1:192"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row>
    <row r="467" spans="1:192"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row>
    <row r="468" spans="1:192"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row>
    <row r="469" spans="1:192"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row>
    <row r="470" spans="1:192"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row>
    <row r="471" spans="1:192"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row>
    <row r="472" spans="1:192"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row>
    <row r="473" spans="1:192"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row>
    <row r="474" spans="1:192"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row>
    <row r="475" spans="1:192"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row>
    <row r="476" spans="1:192"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row>
    <row r="477" spans="1:192"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row>
    <row r="478" spans="1:192"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row>
    <row r="479" spans="1:192"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row>
    <row r="480" spans="1:192"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row>
    <row r="481" spans="1:192"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row>
    <row r="482" spans="1:192"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row>
    <row r="483" spans="1:192"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row>
    <row r="484" spans="1:192"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row>
    <row r="485" spans="1:192"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row>
    <row r="486" spans="1:192"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row>
    <row r="487" spans="1:192"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row>
    <row r="488" spans="1:192"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row>
    <row r="489" spans="1:192"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row>
    <row r="490" spans="1:192"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row>
    <row r="491" spans="1:192"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row>
    <row r="492" spans="1:192"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row>
    <row r="493" spans="1:192"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row>
    <row r="494" spans="1:192"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row>
    <row r="495" spans="1:192"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row>
    <row r="496" spans="1:192"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row>
    <row r="497" spans="1:192"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row>
    <row r="498" spans="1:192"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row>
    <row r="499" spans="1:192"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row>
    <row r="500" spans="1:192"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row>
    <row r="501" spans="1:192"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row>
    <row r="502" spans="1:192"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row>
    <row r="503" spans="1:192"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row>
    <row r="504" spans="1:192"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row>
    <row r="505" spans="1:192"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row>
    <row r="506" spans="1:192"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row>
    <row r="507" spans="1:192"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row>
    <row r="508" spans="1:192"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row>
    <row r="509" spans="1:192"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row>
    <row r="510" spans="1:192"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row>
    <row r="511" spans="1:192"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row>
    <row r="512" spans="1:192"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row>
    <row r="513" spans="1:192"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row>
    <row r="514" spans="1:192"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row>
    <row r="515" spans="1:192"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row>
    <row r="516" spans="1:192"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row>
    <row r="517" spans="1:192"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row>
    <row r="518" spans="1:192"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row>
    <row r="519" spans="1:192"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row>
    <row r="520" spans="1:192"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row>
    <row r="521" spans="1:192"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row>
    <row r="522" spans="1:192"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row>
    <row r="523" spans="1:192"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row>
    <row r="524" spans="1:192"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row>
    <row r="525" spans="1:192"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row>
    <row r="526" spans="1:192"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row>
    <row r="527" spans="1:192"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row>
    <row r="528" spans="1:192"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row>
    <row r="529" spans="1:192"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row>
    <row r="530" spans="1:192"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row>
    <row r="531" spans="1:192"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row>
    <row r="532" spans="1:192"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row>
    <row r="533" spans="1:192"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row>
    <row r="534" spans="1:192"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row>
    <row r="535" spans="1:192"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row>
    <row r="536" spans="1:192"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row>
    <row r="537" spans="1:192"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row>
    <row r="538" spans="1:192"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row>
    <row r="539" spans="1:192"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row>
    <row r="540" spans="1:192"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row>
    <row r="541" spans="1:192"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row>
    <row r="542" spans="1:192"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row>
    <row r="543" spans="1:192"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row>
    <row r="544" spans="1:192"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row>
    <row r="545" spans="1:192"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row>
    <row r="546" spans="1:192"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row>
    <row r="547" spans="1:192"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row>
    <row r="548" spans="1:192"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row>
    <row r="549" spans="1:192"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row>
    <row r="550" spans="1:192"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row>
    <row r="551" spans="1:192"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row>
    <row r="552" spans="1:192"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row>
    <row r="553" spans="1:192"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row>
    <row r="554" spans="1:192"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row>
    <row r="555" spans="1:192"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row>
    <row r="556" spans="1:192"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row>
    <row r="557" spans="1:192"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row>
    <row r="558" spans="1:192"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row>
    <row r="559" spans="1:192"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row>
    <row r="560" spans="1:192"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row>
    <row r="561" spans="1:192"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row>
    <row r="562" spans="1:192"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row>
    <row r="563" spans="1:192"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row>
    <row r="564" spans="1:192"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row>
    <row r="565" spans="1:192"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row>
    <row r="566" spans="1:192"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row>
    <row r="567" spans="1:192"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row>
    <row r="568" spans="1:192"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row>
    <row r="569" spans="1:192"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row>
    <row r="570" spans="1:192"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row>
    <row r="571" spans="1:192"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row>
    <row r="572" spans="1:192"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row>
    <row r="573" spans="1:192"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row>
    <row r="574" spans="1:192"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row>
    <row r="575" spans="1:192"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row>
    <row r="576" spans="1:192"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row>
    <row r="577" spans="1:192"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row>
    <row r="578" spans="1:192"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row>
    <row r="579" spans="1:192"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row>
    <row r="580" spans="1:192"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row>
    <row r="581" spans="1:192"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row>
    <row r="582" spans="1:192"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row>
    <row r="583" spans="1:192"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row>
    <row r="584" spans="1:192"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row>
    <row r="585" spans="1:192"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row>
    <row r="586" spans="1:192"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row>
    <row r="587" spans="1:192"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row>
    <row r="588" spans="1:192"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row>
    <row r="589" spans="1:192"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row>
    <row r="590" spans="1:192"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row>
    <row r="591" spans="1:192"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row>
    <row r="592" spans="1:192"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row>
    <row r="593" spans="1:192"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row>
    <row r="594" spans="1:192"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row>
    <row r="595" spans="1:192"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row>
    <row r="596" spans="1:192"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row>
    <row r="597" spans="1:192"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row>
    <row r="598" spans="1:192"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row>
    <row r="599" spans="1:192"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row>
    <row r="600" spans="1:192"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row>
    <row r="601" spans="1:192"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row>
    <row r="602" spans="1:192"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row>
    <row r="603" spans="1:192"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row>
    <row r="604" spans="1:192"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row>
    <row r="605" spans="1:192"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row>
    <row r="606" spans="1:192"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row>
    <row r="607" spans="1:192"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row>
    <row r="608" spans="1:192"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row>
    <row r="609" spans="1:192"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row>
    <row r="610" spans="1:192"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row>
    <row r="611" spans="1:192"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row>
    <row r="612" spans="1:192"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row>
    <row r="613" spans="1:192"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row>
    <row r="614" spans="1:192"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row>
    <row r="615" spans="1:192"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row>
    <row r="616" spans="1:192"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row>
    <row r="617" spans="1:192"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row>
    <row r="618" spans="1:192"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row>
    <row r="619" spans="1:192"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row>
    <row r="620" spans="1:192"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row>
    <row r="621" spans="1:192"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row>
    <row r="622" spans="1:192"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row>
    <row r="623" spans="1:192"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row>
    <row r="624" spans="1:192"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row>
    <row r="625" spans="1:192"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row>
    <row r="626" spans="1:192"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row>
    <row r="627" spans="1:192"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row>
    <row r="628" spans="1:192"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row>
    <row r="629" spans="1:192"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row>
    <row r="630" spans="1:192"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row>
    <row r="631" spans="1:192"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row>
    <row r="632" spans="1:192"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row>
    <row r="633" spans="1:192"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row>
    <row r="634" spans="1:192"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row>
    <row r="635" spans="1:192"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row>
    <row r="636" spans="1:192"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row>
    <row r="637" spans="1:192"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row>
    <row r="638" spans="1:192"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row>
    <row r="639" spans="1:192"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row>
    <row r="640" spans="1:192"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row>
    <row r="641" spans="1:192"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row>
    <row r="642" spans="1:192"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row>
    <row r="643" spans="1:192"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row>
    <row r="644" spans="1:192"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row>
    <row r="645" spans="1:192"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row>
    <row r="646" spans="1:192"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row>
    <row r="647" spans="1:192"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row>
    <row r="648" spans="1:192"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row>
    <row r="649" spans="1:192"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row>
    <row r="650" spans="1:192"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row>
    <row r="651" spans="1:192"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row>
    <row r="652" spans="1:192"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row>
    <row r="653" spans="1:192"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row>
    <row r="654" spans="1:192"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row>
    <row r="655" spans="1:192"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row>
    <row r="656" spans="1:192"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row>
    <row r="657" spans="1:192"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row>
    <row r="658" spans="1:192"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row>
    <row r="659" spans="1:192"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row>
    <row r="660" spans="1:192"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row>
    <row r="661" spans="1:192"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row>
    <row r="662" spans="1:192"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row>
    <row r="663" spans="1:192"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row>
    <row r="664" spans="1:192"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row>
    <row r="665" spans="1:192"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row>
    <row r="666" spans="1:192"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row>
    <row r="667" spans="1:192"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row>
    <row r="668" spans="1:192"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row>
    <row r="669" spans="1:192"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row>
    <row r="670" spans="1:192"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row>
    <row r="671" spans="1:192"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row>
    <row r="672" spans="1:192"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row>
    <row r="673" spans="1:192"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row>
    <row r="674" spans="1:192"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row>
    <row r="675" spans="1:192"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row>
    <row r="676" spans="1:192"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row>
    <row r="677" spans="1:192"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row>
    <row r="678" spans="1:192"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row>
    <row r="679" spans="1:192"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row>
    <row r="680" spans="1:192"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row>
    <row r="681" spans="1:192"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row>
    <row r="682" spans="1:192"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row>
    <row r="683" spans="1:192"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row>
    <row r="684" spans="1:192"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row>
    <row r="685" spans="1:192"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row>
    <row r="686" spans="1:192"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row>
    <row r="687" spans="1:192"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row>
    <row r="688" spans="1:192"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row>
    <row r="689" spans="1:192"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row>
    <row r="690" spans="1:192"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row>
    <row r="691" spans="1:192"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row>
    <row r="692" spans="1:192"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row>
    <row r="693" spans="1:192"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row>
    <row r="694" spans="1:192"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row>
    <row r="695" spans="1:192"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row>
    <row r="696" spans="1:192"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row>
    <row r="697" spans="1:192"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row>
    <row r="698" spans="1:192"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row>
    <row r="699" spans="1:192"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row>
    <row r="700" spans="1:192"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row>
    <row r="701" spans="1:192"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row>
    <row r="702" spans="1:192"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row>
    <row r="703" spans="1:192"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row>
    <row r="704" spans="1:192"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row>
    <row r="705" spans="1:192"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row>
    <row r="706" spans="1:192"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row>
    <row r="707" spans="1:192"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row>
    <row r="708" spans="1:192"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row>
    <row r="709" spans="1:192"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row>
    <row r="710" spans="1:192"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row>
    <row r="711" spans="1:192"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row>
    <row r="712" spans="1:192"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row>
    <row r="713" spans="1:192"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row>
    <row r="714" spans="1:192"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row>
    <row r="715" spans="1:192"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row>
    <row r="716" spans="1:192"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row>
    <row r="717" spans="1:192"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row>
    <row r="718" spans="1:192"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row>
    <row r="719" spans="1:192"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row>
    <row r="720" spans="1:192"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row>
    <row r="721" spans="1:192"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row>
    <row r="722" spans="1:192"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row>
    <row r="723" spans="1:192"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row>
    <row r="724" spans="1:192"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row>
    <row r="725" spans="1:192"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row>
    <row r="726" spans="1:192"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row>
    <row r="727" spans="1:192"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row>
    <row r="728" spans="1:192"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row>
    <row r="729" spans="1:192"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row>
    <row r="730" spans="1:192"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row>
    <row r="731" spans="1:192"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row>
    <row r="732" spans="1:192"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row>
    <row r="733" spans="1:192"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row>
    <row r="734" spans="1:192"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row>
    <row r="735" spans="1:192"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row>
    <row r="736" spans="1:192"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row>
    <row r="737" spans="1:192"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row>
    <row r="738" spans="1:192"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row>
    <row r="739" spans="1:192"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row>
    <row r="740" spans="1:192"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row>
    <row r="741" spans="1:192"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row>
    <row r="742" spans="1:192"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row>
    <row r="743" spans="1:192"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row>
    <row r="744" spans="1:192"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row>
    <row r="745" spans="1:192"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row>
    <row r="746" spans="1:192"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row>
    <row r="747" spans="1:192"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row>
    <row r="748" spans="1:192"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row>
    <row r="749" spans="1:192"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row>
    <row r="750" spans="1:192"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row>
    <row r="751" spans="1:192"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row>
    <row r="752" spans="1:192"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row>
    <row r="753" spans="1:192"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row>
    <row r="754" spans="1:192"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row>
    <row r="755" spans="1:192"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row>
    <row r="756" spans="1:192"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row>
    <row r="757" spans="1:192"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row>
    <row r="758" spans="1:192"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row>
    <row r="759" spans="1:192"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row>
    <row r="760" spans="1:192"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row>
    <row r="761" spans="1:192"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row>
    <row r="762" spans="1:192"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row>
    <row r="763" spans="1:192"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row>
    <row r="764" spans="1:192"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row>
    <row r="765" spans="1:192"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row>
    <row r="766" spans="1:192"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row>
    <row r="767" spans="1:192"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row>
    <row r="768" spans="1:192"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row>
    <row r="769" spans="1:192"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row>
    <row r="770" spans="1:192"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row>
    <row r="771" spans="1:192"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row>
    <row r="772" spans="1:192"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row>
    <row r="773" spans="1:192"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row>
    <row r="774" spans="1:192"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row>
    <row r="775" spans="1:192"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row>
    <row r="776" spans="1:192"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row>
    <row r="777" spans="1:192"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row>
    <row r="778" spans="1:192"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row>
    <row r="779" spans="1:192"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row>
    <row r="780" spans="1:192"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row>
    <row r="781" spans="1:192"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row>
    <row r="782" spans="1:192"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row>
    <row r="783" spans="1:192"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row>
    <row r="784" spans="1:192"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row>
    <row r="785" spans="1:192"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row>
    <row r="786" spans="1:192"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row>
    <row r="787" spans="1:192"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row>
    <row r="788" spans="1:192"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row>
    <row r="789" spans="1:192"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row>
    <row r="790" spans="1:192"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row>
    <row r="791" spans="1:192"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row>
    <row r="792" spans="1:192"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row>
    <row r="793" spans="1:192"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row>
    <row r="794" spans="1:192"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row>
    <row r="795" spans="1:192"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row>
    <row r="796" spans="1:192"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row>
    <row r="797" spans="1:192"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row>
    <row r="798" spans="1:192"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row>
    <row r="799" spans="1:192"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row>
    <row r="800" spans="1:192"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row>
    <row r="801" spans="1:192"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row>
    <row r="802" spans="1:192"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row>
    <row r="803" spans="1:192"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row>
    <row r="804" spans="1:192"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row>
    <row r="805" spans="1:192"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row>
    <row r="806" spans="1:192"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row>
    <row r="807" spans="1:192"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row>
    <row r="808" spans="1:192"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row>
    <row r="809" spans="1:192"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row>
    <row r="810" spans="1:192"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row>
    <row r="811" spans="1:192"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row>
    <row r="812" spans="1:192"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row>
    <row r="813" spans="1:192"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row>
    <row r="814" spans="1:192"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row>
    <row r="815" spans="1:192"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row>
    <row r="816" spans="1:192"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row>
    <row r="817" spans="1:192"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row>
    <row r="818" spans="1:192"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row>
    <row r="819" spans="1:192"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row>
    <row r="820" spans="1:192"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row>
    <row r="821" spans="1:192"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row>
    <row r="822" spans="1:192"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row>
    <row r="823" spans="1:192"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row>
    <row r="824" spans="1:192"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row>
    <row r="825" spans="1:192"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row>
    <row r="826" spans="1:192"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row>
    <row r="827" spans="1:192"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row>
    <row r="828" spans="1:192"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row>
    <row r="829" spans="1:192"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row>
    <row r="830" spans="1:192"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row>
    <row r="831" spans="1:192"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row>
    <row r="832" spans="1:192"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row>
    <row r="833" spans="1:192"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row>
    <row r="834" spans="1:192"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row>
    <row r="835" spans="1:192"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row>
    <row r="836" spans="1:192"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row>
    <row r="837" spans="1:192"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row>
    <row r="838" spans="1:192"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row>
    <row r="839" spans="1:192"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row>
    <row r="840" spans="1:192"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row>
    <row r="841" spans="1:192"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row>
    <row r="842" spans="1:192"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row>
    <row r="843" spans="1:192"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row>
    <row r="844" spans="1:192"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row>
    <row r="845" spans="1:192"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row>
    <row r="846" spans="1:192"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row>
    <row r="847" spans="1:192"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row>
    <row r="848" spans="1:192"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row>
    <row r="849" spans="1:192"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row>
    <row r="850" spans="1:192"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row>
    <row r="851" spans="1:192"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row>
    <row r="852" spans="1:192"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row>
    <row r="853" spans="1:192"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row>
    <row r="854" spans="1:192"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row>
    <row r="855" spans="1:192"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row>
    <row r="856" spans="1:192"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row>
    <row r="857" spans="1:192"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row>
    <row r="858" spans="1:192"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row>
    <row r="859" spans="1:192"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row>
    <row r="860" spans="1:192"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row>
    <row r="861" spans="1:192"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row>
    <row r="862" spans="1:192"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row>
    <row r="863" spans="1:192"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row>
    <row r="864" spans="1:192"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row>
    <row r="865" spans="1:192"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row>
    <row r="866" spans="1:192"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row>
    <row r="867" spans="1:192"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row>
    <row r="868" spans="1:192"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row>
    <row r="869" spans="1:192"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row>
    <row r="870" spans="1:192"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row>
    <row r="871" spans="1:192"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row>
    <row r="872" spans="1:192"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row>
    <row r="873" spans="1:192"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row>
    <row r="874" spans="1:192"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row>
    <row r="875" spans="1:192"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row>
    <row r="876" spans="1:192"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row>
    <row r="877" spans="1:192"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row>
    <row r="878" spans="1:192"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row>
    <row r="879" spans="1:192"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row>
    <row r="880" spans="1:192"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row>
    <row r="881" spans="1:192"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row>
    <row r="882" spans="1:192"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row>
    <row r="883" spans="1:192"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row>
    <row r="884" spans="1:192"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row>
    <row r="885" spans="1:192"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row>
    <row r="886" spans="1:192"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row>
    <row r="887" spans="1:192"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row>
    <row r="888" spans="1:192"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row>
    <row r="889" spans="1:192"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row>
    <row r="890" spans="1:192"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row>
    <row r="891" spans="1:192"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row>
    <row r="892" spans="1:192"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row>
    <row r="893" spans="1:192"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row>
    <row r="894" spans="1:192"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row>
    <row r="895" spans="1:192"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row>
    <row r="896" spans="1:192"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row>
    <row r="897" spans="1:192"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row>
    <row r="898" spans="1:192"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row>
    <row r="899" spans="1:192"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row>
    <row r="900" spans="1:192"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row>
    <row r="901" spans="1:192"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row>
    <row r="902" spans="1:192"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row>
    <row r="903" spans="1:192"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row>
    <row r="904" spans="1:192"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row>
    <row r="905" spans="1:192"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row>
    <row r="906" spans="1:192"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row>
    <row r="907" spans="1:192"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row>
    <row r="908" spans="1:192"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row>
    <row r="909" spans="1:192"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row>
    <row r="910" spans="1:192"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row>
    <row r="911" spans="1:192"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row>
    <row r="912" spans="1:192"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row>
    <row r="913" spans="1:192"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row>
    <row r="914" spans="1:192"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row>
    <row r="915" spans="1:192"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row>
    <row r="916" spans="1:192"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row>
    <row r="917" spans="1:192"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row>
    <row r="918" spans="1:192"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row>
    <row r="919" spans="1:192"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row>
    <row r="920" spans="1:192"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row>
    <row r="921" spans="1:192"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row>
    <row r="922" spans="1:192"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row>
    <row r="923" spans="1:192"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row>
    <row r="924" spans="1:192"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row>
    <row r="925" spans="1:192"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row>
    <row r="926" spans="1:192"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row>
    <row r="927" spans="1:192"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row>
    <row r="928" spans="1:192"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row>
    <row r="929" spans="1:192"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row>
    <row r="930" spans="1:192"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row>
    <row r="931" spans="1:192"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row>
    <row r="932" spans="1:192"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row>
    <row r="933" spans="1:192"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row>
    <row r="934" spans="1:192"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row>
    <row r="935" spans="1:192"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row>
    <row r="936" spans="1:192"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row>
    <row r="937" spans="1:192"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row>
    <row r="938" spans="1:192"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row>
    <row r="939" spans="1:192"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row>
    <row r="940" spans="1:192"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row>
    <row r="941" spans="1:192"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row>
    <row r="942" spans="1:192"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row>
    <row r="943" spans="1:192"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row>
    <row r="944" spans="1:192"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row>
    <row r="945" spans="1:192"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row>
    <row r="946" spans="1:192"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row>
    <row r="947" spans="1:192"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row>
    <row r="948" spans="1:192"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row>
    <row r="949" spans="1:192"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row>
    <row r="950" spans="1:192"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row>
    <row r="951" spans="1:192"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row>
    <row r="952" spans="1:192"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row>
    <row r="953" spans="1:192"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row>
    <row r="954" spans="1:192"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row>
    <row r="955" spans="1:192"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row>
    <row r="956" spans="1:192"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row>
    <row r="957" spans="1:192"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row>
    <row r="958" spans="1:192"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row>
    <row r="959" spans="1:192"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row>
    <row r="960" spans="1:192"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row>
    <row r="961" spans="1:192"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row>
    <row r="962" spans="1:192"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row>
    <row r="963" spans="1:192"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row>
    <row r="964" spans="1:192"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row>
    <row r="965" spans="1:192"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row>
    <row r="966" spans="1:192"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row>
    <row r="967" spans="1:192"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row>
    <row r="968" spans="1:192"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row>
    <row r="969" spans="1:192"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row>
    <row r="970" spans="1:192"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row>
    <row r="971" spans="1:192"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row>
    <row r="972" spans="1:192"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row>
    <row r="973" spans="1:192"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row>
    <row r="974" spans="1:192"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row>
    <row r="975" spans="1:192"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row>
    <row r="976" spans="1:192"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row>
    <row r="977" spans="1:192"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row>
    <row r="978" spans="1:192"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row>
    <row r="979" spans="1:192"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row>
    <row r="980" spans="1:192"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row>
    <row r="981" spans="1:192"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row>
    <row r="982" spans="1:192"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row>
    <row r="983" spans="1:192"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row>
    <row r="984" spans="1:192"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row>
    <row r="985" spans="1:192"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row>
    <row r="986" spans="1:192"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row>
    <row r="987" spans="1:192"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row>
    <row r="988" spans="1:192"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row>
    <row r="989" spans="1:192"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row>
    <row r="990" spans="1:192"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row>
    <row r="991" spans="1:192"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row>
    <row r="992" spans="1:192"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row>
    <row r="993" spans="1:192"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row>
    <row r="994" spans="1:192"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row>
    <row r="995" spans="1:192"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row>
    <row r="996" spans="1:192"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row>
    <row r="997" spans="1:192"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row>
    <row r="998" spans="1:192"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row>
    <row r="999" spans="1:192"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row>
    <row r="1000" spans="1:192"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row>
    <row r="1001" spans="1:192"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row>
    <row r="1002" spans="1:192" x14ac:dyDescent="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row>
    <row r="1003" spans="1:192" x14ac:dyDescent="0.2">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row>
    <row r="1004" spans="1:192" x14ac:dyDescent="0.2">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row>
    <row r="1005" spans="1:192" x14ac:dyDescent="0.2">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row>
    <row r="1006" spans="1:192" x14ac:dyDescent="0.2">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row>
    <row r="1007" spans="1:192" x14ac:dyDescent="0.2">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row>
    <row r="1008" spans="1:192" x14ac:dyDescent="0.2">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row>
    <row r="1009" spans="1:192" x14ac:dyDescent="0.2">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row>
    <row r="1010" spans="1:192" x14ac:dyDescent="0.2">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row>
    <row r="1011" spans="1:192" x14ac:dyDescent="0.2">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row>
    <row r="1012" spans="1:192" x14ac:dyDescent="0.2">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row>
    <row r="1013" spans="1:192" x14ac:dyDescent="0.2">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row>
    <row r="1014" spans="1:192" x14ac:dyDescent="0.2">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row>
    <row r="1015" spans="1:192" x14ac:dyDescent="0.2">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row>
    <row r="1016" spans="1:192" x14ac:dyDescent="0.2">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row>
    <row r="1017" spans="1:192" x14ac:dyDescent="0.2">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row>
    <row r="1018" spans="1:192" x14ac:dyDescent="0.2">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row>
    <row r="1019" spans="1:192" x14ac:dyDescent="0.2">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row>
    <row r="1020" spans="1:192" x14ac:dyDescent="0.2">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row>
    <row r="1021" spans="1:192" x14ac:dyDescent="0.2">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row>
    <row r="1022" spans="1:192" x14ac:dyDescent="0.2">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row>
    <row r="1023" spans="1:192" x14ac:dyDescent="0.2">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row>
    <row r="1024" spans="1:192" x14ac:dyDescent="0.2">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row>
    <row r="1025" spans="1:192" x14ac:dyDescent="0.2">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row>
    <row r="1026" spans="1:192" x14ac:dyDescent="0.2">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row>
    <row r="1027" spans="1:192" x14ac:dyDescent="0.2">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row>
    <row r="1028" spans="1:192" x14ac:dyDescent="0.2">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row>
    <row r="1029" spans="1:192" x14ac:dyDescent="0.2">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row>
    <row r="1030" spans="1:192" x14ac:dyDescent="0.2">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row>
    <row r="1031" spans="1:192" x14ac:dyDescent="0.2">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row>
    <row r="1032" spans="1:192" x14ac:dyDescent="0.2">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row>
    <row r="1033" spans="1:192" x14ac:dyDescent="0.2">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row>
    <row r="1034" spans="1:192" x14ac:dyDescent="0.2">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row>
    <row r="1035" spans="1:192" x14ac:dyDescent="0.2">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row>
    <row r="1036" spans="1:192" x14ac:dyDescent="0.2">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row>
    <row r="1037" spans="1:192" x14ac:dyDescent="0.2">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row>
    <row r="1038" spans="1:192" x14ac:dyDescent="0.2">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row>
    <row r="1039" spans="1:192" x14ac:dyDescent="0.2">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row>
    <row r="1040" spans="1:192" x14ac:dyDescent="0.2">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row>
    <row r="1041" spans="1:192" x14ac:dyDescent="0.2">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row>
    <row r="1042" spans="1:192" x14ac:dyDescent="0.2">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row>
    <row r="1043" spans="1:192" x14ac:dyDescent="0.2">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row>
    <row r="1044" spans="1:192" x14ac:dyDescent="0.2">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row>
    <row r="1045" spans="1:192" x14ac:dyDescent="0.2">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row>
    <row r="1046" spans="1:192" x14ac:dyDescent="0.2">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row>
    <row r="1047" spans="1:192" x14ac:dyDescent="0.2">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row>
    <row r="1048" spans="1:192" x14ac:dyDescent="0.2">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row>
    <row r="1049" spans="1:192" x14ac:dyDescent="0.2">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row>
    <row r="1050" spans="1:192" x14ac:dyDescent="0.2">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row>
    <row r="1051" spans="1:192" x14ac:dyDescent="0.2">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row>
    <row r="1052" spans="1:192" x14ac:dyDescent="0.2">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row>
    <row r="1053" spans="1:192" x14ac:dyDescent="0.2">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row>
    <row r="1054" spans="1:192" x14ac:dyDescent="0.2">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row>
    <row r="1055" spans="1:192" x14ac:dyDescent="0.2">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row>
    <row r="1056" spans="1:192" x14ac:dyDescent="0.2">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row>
    <row r="1057" spans="1:192" x14ac:dyDescent="0.2">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row>
    <row r="1058" spans="1:192" x14ac:dyDescent="0.2">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row>
    <row r="1059" spans="1:192" x14ac:dyDescent="0.2">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row>
    <row r="1060" spans="1:192" x14ac:dyDescent="0.2">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row>
    <row r="1061" spans="1:192" x14ac:dyDescent="0.2">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row>
    <row r="1062" spans="1:192" x14ac:dyDescent="0.2">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row>
    <row r="1063" spans="1:192" x14ac:dyDescent="0.2">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row>
    <row r="1064" spans="1:192" x14ac:dyDescent="0.2">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row>
    <row r="1065" spans="1:192" x14ac:dyDescent="0.2">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row>
    <row r="1066" spans="1:192" x14ac:dyDescent="0.2">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row>
    <row r="1067" spans="1:192" x14ac:dyDescent="0.2">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row>
    <row r="1068" spans="1:192" x14ac:dyDescent="0.2">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row>
    <row r="1069" spans="1:192" x14ac:dyDescent="0.2">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row>
    <row r="1070" spans="1:192" x14ac:dyDescent="0.2">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row>
    <row r="1071" spans="1:192" x14ac:dyDescent="0.2">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row>
    <row r="1072" spans="1:192" x14ac:dyDescent="0.2">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row>
    <row r="1073" spans="1:192" x14ac:dyDescent="0.2">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row>
    <row r="1074" spans="1:192" x14ac:dyDescent="0.2">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row>
    <row r="1075" spans="1:192" x14ac:dyDescent="0.2">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row>
    <row r="1076" spans="1:192" x14ac:dyDescent="0.2">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row>
    <row r="1077" spans="1:192" x14ac:dyDescent="0.2">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row>
    <row r="1078" spans="1:192" x14ac:dyDescent="0.2">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row>
    <row r="1079" spans="1:192" x14ac:dyDescent="0.2">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row>
    <row r="1080" spans="1:192" x14ac:dyDescent="0.2">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row>
    <row r="1081" spans="1:192" x14ac:dyDescent="0.2">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row>
    <row r="1082" spans="1:192" x14ac:dyDescent="0.2">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row>
    <row r="1083" spans="1:192" x14ac:dyDescent="0.2">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row>
    <row r="1084" spans="1:192" x14ac:dyDescent="0.2">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row>
    <row r="1085" spans="1:192" x14ac:dyDescent="0.2">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row>
    <row r="1086" spans="1:192" x14ac:dyDescent="0.2">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row>
    <row r="1087" spans="1:192" x14ac:dyDescent="0.2">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row>
    <row r="1088" spans="1:192" x14ac:dyDescent="0.2">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row>
    <row r="1089" spans="1:192" x14ac:dyDescent="0.2">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row>
    <row r="1090" spans="1:192" x14ac:dyDescent="0.2">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row>
    <row r="1091" spans="1:192" x14ac:dyDescent="0.2">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row>
    <row r="1092" spans="1:192" x14ac:dyDescent="0.2">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row>
    <row r="1093" spans="1:192" x14ac:dyDescent="0.2">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row>
    <row r="1094" spans="1:192" x14ac:dyDescent="0.2">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row>
    <row r="1095" spans="1:192" x14ac:dyDescent="0.2">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row>
    <row r="1096" spans="1:192" x14ac:dyDescent="0.2">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row>
    <row r="1097" spans="1:192" x14ac:dyDescent="0.2">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row>
    <row r="1098" spans="1:192" x14ac:dyDescent="0.2">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row>
    <row r="1099" spans="1:192" x14ac:dyDescent="0.2">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row>
    <row r="1100" spans="1:192" x14ac:dyDescent="0.2">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row>
    <row r="1101" spans="1:192" x14ac:dyDescent="0.2">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row>
    <row r="1102" spans="1:192" x14ac:dyDescent="0.2">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row>
    <row r="1103" spans="1:192" x14ac:dyDescent="0.2">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row>
    <row r="1104" spans="1:192" x14ac:dyDescent="0.2">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row>
    <row r="1105" spans="1:192" x14ac:dyDescent="0.2">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row>
    <row r="1106" spans="1:192" x14ac:dyDescent="0.2">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row>
    <row r="1107" spans="1:192" x14ac:dyDescent="0.2">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row>
    <row r="1108" spans="1:192" x14ac:dyDescent="0.2">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row>
    <row r="1109" spans="1:192" x14ac:dyDescent="0.2">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row>
    <row r="1110" spans="1:192" x14ac:dyDescent="0.2">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row>
    <row r="1111" spans="1:192" x14ac:dyDescent="0.2">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row>
    <row r="1112" spans="1:192" x14ac:dyDescent="0.2">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row>
    <row r="1113" spans="1:192" x14ac:dyDescent="0.2">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row>
    <row r="1114" spans="1:192" x14ac:dyDescent="0.2">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row>
    <row r="1115" spans="1:192" x14ac:dyDescent="0.2">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row>
    <row r="1116" spans="1:192" x14ac:dyDescent="0.2">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row>
    <row r="1117" spans="1:192" x14ac:dyDescent="0.2">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row>
    <row r="1118" spans="1:192" x14ac:dyDescent="0.2">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row>
    <row r="1119" spans="1:192" x14ac:dyDescent="0.2">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row>
    <row r="1120" spans="1:192" x14ac:dyDescent="0.2">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row>
    <row r="1121" spans="1:192" x14ac:dyDescent="0.2">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row>
    <row r="1122" spans="1:192" x14ac:dyDescent="0.2">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row>
    <row r="1123" spans="1:192" x14ac:dyDescent="0.2">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row>
    <row r="1124" spans="1:192" x14ac:dyDescent="0.2">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row>
    <row r="1125" spans="1:192" x14ac:dyDescent="0.2">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row>
    <row r="1126" spans="1:192" x14ac:dyDescent="0.2">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row>
    <row r="1127" spans="1:192" x14ac:dyDescent="0.2">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row>
    <row r="1128" spans="1:192" x14ac:dyDescent="0.2">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row>
    <row r="1129" spans="1:192" x14ac:dyDescent="0.2">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row>
    <row r="1130" spans="1:192" x14ac:dyDescent="0.2">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row>
    <row r="1131" spans="1:192" x14ac:dyDescent="0.2">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row>
    <row r="1132" spans="1:192" x14ac:dyDescent="0.2">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row>
    <row r="1133" spans="1:192" x14ac:dyDescent="0.2">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row>
    <row r="1134" spans="1:192" x14ac:dyDescent="0.2">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row>
    <row r="1135" spans="1:192" x14ac:dyDescent="0.2">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row>
    <row r="1136" spans="1:192" x14ac:dyDescent="0.2">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row>
    <row r="1137" spans="1:192" x14ac:dyDescent="0.2">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row>
    <row r="1138" spans="1:192" x14ac:dyDescent="0.2">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row>
    <row r="1139" spans="1:192" x14ac:dyDescent="0.2">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row>
    <row r="1140" spans="1:192" x14ac:dyDescent="0.2">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row>
    <row r="1141" spans="1:192" x14ac:dyDescent="0.2">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row>
    <row r="1142" spans="1:192" x14ac:dyDescent="0.2">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row>
    <row r="1143" spans="1:192" x14ac:dyDescent="0.2">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row>
    <row r="1144" spans="1:192" x14ac:dyDescent="0.2">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row>
    <row r="1145" spans="1:192" x14ac:dyDescent="0.2">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row>
    <row r="1146" spans="1:192" x14ac:dyDescent="0.2">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row>
    <row r="1147" spans="1:192" x14ac:dyDescent="0.2">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row>
    <row r="1148" spans="1:192" x14ac:dyDescent="0.2">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row>
    <row r="1149" spans="1:192" x14ac:dyDescent="0.2">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row>
    <row r="1150" spans="1:192" x14ac:dyDescent="0.2">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row>
    <row r="1151" spans="1:192" x14ac:dyDescent="0.2">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row>
    <row r="1152" spans="1:192" x14ac:dyDescent="0.2">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row>
    <row r="1153" spans="1:192" x14ac:dyDescent="0.2">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row>
    <row r="1154" spans="1:192" x14ac:dyDescent="0.2">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row>
    <row r="1155" spans="1:192" x14ac:dyDescent="0.2">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row>
    <row r="1156" spans="1:192" x14ac:dyDescent="0.2">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row>
    <row r="1157" spans="1:192" x14ac:dyDescent="0.2">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row>
    <row r="1158" spans="1:192" x14ac:dyDescent="0.2">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row>
    <row r="1159" spans="1:192" x14ac:dyDescent="0.2">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row>
    <row r="1160" spans="1:192" x14ac:dyDescent="0.2">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row>
    <row r="1161" spans="1:192" x14ac:dyDescent="0.2">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row>
    <row r="1162" spans="1:192" x14ac:dyDescent="0.2">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row>
    <row r="1163" spans="1:192" x14ac:dyDescent="0.2">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row>
    <row r="1164" spans="1:192" x14ac:dyDescent="0.2">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row>
    <row r="1165" spans="1:192" x14ac:dyDescent="0.2">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row>
    <row r="1166" spans="1:192" x14ac:dyDescent="0.2">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row>
    <row r="1167" spans="1:192" x14ac:dyDescent="0.2">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row>
    <row r="1168" spans="1:192" x14ac:dyDescent="0.2">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row>
    <row r="1169" spans="1:192" x14ac:dyDescent="0.2">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row>
    <row r="1170" spans="1:192" x14ac:dyDescent="0.2">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row>
    <row r="1171" spans="1:192" x14ac:dyDescent="0.2">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row>
    <row r="1172" spans="1:192" x14ac:dyDescent="0.2">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row>
    <row r="1173" spans="1:192" x14ac:dyDescent="0.2">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row>
    <row r="1174" spans="1:192" x14ac:dyDescent="0.2">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23"/>
      <c r="DX1174" s="23"/>
      <c r="DY1174" s="23"/>
      <c r="DZ1174" s="23"/>
      <c r="EA1174" s="23"/>
      <c r="EB1174" s="23"/>
      <c r="EC1174" s="23"/>
      <c r="ED1174" s="23"/>
      <c r="EE1174" s="23"/>
      <c r="EF1174" s="23"/>
      <c r="EG1174" s="23"/>
      <c r="EH1174" s="23"/>
      <c r="EI1174" s="23"/>
      <c r="EJ1174" s="23"/>
      <c r="EK1174" s="23"/>
      <c r="EL1174" s="23"/>
      <c r="EM1174" s="23"/>
      <c r="EN1174" s="23"/>
      <c r="EO1174" s="23"/>
      <c r="EP1174" s="23"/>
      <c r="EQ1174" s="23"/>
      <c r="ER1174" s="23"/>
      <c r="ES1174" s="23"/>
      <c r="ET1174" s="23"/>
      <c r="EU1174" s="23"/>
      <c r="EV1174" s="23"/>
      <c r="EW1174" s="23"/>
      <c r="EX1174" s="23"/>
      <c r="EY1174" s="23"/>
      <c r="EZ1174" s="23"/>
      <c r="FA1174" s="23"/>
      <c r="FB1174" s="23"/>
      <c r="FC1174" s="23"/>
      <c r="FD1174" s="23"/>
      <c r="FE1174" s="23"/>
      <c r="FF1174" s="23"/>
      <c r="FG1174" s="23"/>
      <c r="FH1174" s="23"/>
      <c r="FI1174" s="23"/>
      <c r="FJ1174" s="23"/>
      <c r="FK1174" s="23"/>
      <c r="FL1174" s="23"/>
      <c r="FM1174" s="23"/>
      <c r="FN1174" s="23"/>
      <c r="FO1174" s="23"/>
      <c r="FP1174" s="23"/>
      <c r="FQ1174" s="23"/>
      <c r="FR1174" s="23"/>
      <c r="FS1174" s="23"/>
      <c r="FT1174" s="23"/>
      <c r="FU1174" s="23"/>
      <c r="FV1174" s="23"/>
      <c r="FW1174" s="23"/>
      <c r="FX1174" s="23"/>
      <c r="FY1174" s="23"/>
      <c r="FZ1174" s="23"/>
      <c r="GA1174" s="23"/>
      <c r="GB1174" s="23"/>
      <c r="GC1174" s="23"/>
      <c r="GD1174" s="23"/>
      <c r="GE1174" s="23"/>
      <c r="GF1174" s="23"/>
      <c r="GG1174" s="23"/>
      <c r="GH1174" s="23"/>
      <c r="GI1174" s="23"/>
      <c r="GJ1174" s="23"/>
    </row>
    <row r="1175" spans="1:192" x14ac:dyDescent="0.2">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23"/>
      <c r="DX1175" s="23"/>
      <c r="DY1175" s="23"/>
      <c r="DZ1175" s="23"/>
      <c r="EA1175" s="23"/>
      <c r="EB1175" s="23"/>
      <c r="EC1175" s="23"/>
      <c r="ED1175" s="23"/>
      <c r="EE1175" s="23"/>
      <c r="EF1175" s="23"/>
      <c r="EG1175" s="23"/>
      <c r="EH1175" s="23"/>
      <c r="EI1175" s="23"/>
      <c r="EJ1175" s="23"/>
      <c r="EK1175" s="23"/>
      <c r="EL1175" s="23"/>
      <c r="EM1175" s="23"/>
      <c r="EN1175" s="23"/>
      <c r="EO1175" s="23"/>
      <c r="EP1175" s="23"/>
      <c r="EQ1175" s="23"/>
      <c r="ER1175" s="23"/>
      <c r="ES1175" s="23"/>
      <c r="ET1175" s="23"/>
      <c r="EU1175" s="23"/>
      <c r="EV1175" s="23"/>
      <c r="EW1175" s="23"/>
      <c r="EX1175" s="23"/>
      <c r="EY1175" s="23"/>
      <c r="EZ1175" s="23"/>
      <c r="FA1175" s="23"/>
      <c r="FB1175" s="23"/>
      <c r="FC1175" s="23"/>
      <c r="FD1175" s="23"/>
      <c r="FE1175" s="23"/>
      <c r="FF1175" s="23"/>
      <c r="FG1175" s="23"/>
      <c r="FH1175" s="23"/>
      <c r="FI1175" s="23"/>
      <c r="FJ1175" s="23"/>
      <c r="FK1175" s="23"/>
      <c r="FL1175" s="23"/>
      <c r="FM1175" s="23"/>
      <c r="FN1175" s="23"/>
      <c r="FO1175" s="23"/>
      <c r="FP1175" s="23"/>
      <c r="FQ1175" s="23"/>
      <c r="FR1175" s="23"/>
      <c r="FS1175" s="23"/>
      <c r="FT1175" s="23"/>
      <c r="FU1175" s="23"/>
      <c r="FV1175" s="23"/>
      <c r="FW1175" s="23"/>
      <c r="FX1175" s="23"/>
      <c r="FY1175" s="23"/>
      <c r="FZ1175" s="23"/>
      <c r="GA1175" s="23"/>
      <c r="GB1175" s="23"/>
      <c r="GC1175" s="23"/>
      <c r="GD1175" s="23"/>
      <c r="GE1175" s="23"/>
      <c r="GF1175" s="23"/>
      <c r="GG1175" s="23"/>
      <c r="GH1175" s="23"/>
      <c r="GI1175" s="23"/>
      <c r="GJ1175" s="23"/>
    </row>
    <row r="1176" spans="1:192" x14ac:dyDescent="0.2">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23"/>
      <c r="DX1176" s="23"/>
      <c r="DY1176" s="23"/>
      <c r="DZ1176" s="23"/>
      <c r="EA1176" s="23"/>
      <c r="EB1176" s="23"/>
      <c r="EC1176" s="23"/>
      <c r="ED1176" s="23"/>
      <c r="EE1176" s="23"/>
      <c r="EF1176" s="23"/>
      <c r="EG1176" s="23"/>
      <c r="EH1176" s="23"/>
      <c r="EI1176" s="23"/>
      <c r="EJ1176" s="23"/>
      <c r="EK1176" s="23"/>
      <c r="EL1176" s="23"/>
      <c r="EM1176" s="23"/>
      <c r="EN1176" s="23"/>
      <c r="EO1176" s="23"/>
      <c r="EP1176" s="23"/>
      <c r="EQ1176" s="23"/>
      <c r="ER1176" s="23"/>
      <c r="ES1176" s="23"/>
      <c r="ET1176" s="23"/>
      <c r="EU1176" s="23"/>
      <c r="EV1176" s="23"/>
      <c r="EW1176" s="23"/>
      <c r="EX1176" s="23"/>
      <c r="EY1176" s="23"/>
      <c r="EZ1176" s="23"/>
      <c r="FA1176" s="23"/>
      <c r="FB1176" s="23"/>
      <c r="FC1176" s="23"/>
      <c r="FD1176" s="23"/>
      <c r="FE1176" s="23"/>
      <c r="FF1176" s="23"/>
      <c r="FG1176" s="23"/>
      <c r="FH1176" s="23"/>
      <c r="FI1176" s="23"/>
      <c r="FJ1176" s="23"/>
      <c r="FK1176" s="23"/>
      <c r="FL1176" s="23"/>
      <c r="FM1176" s="23"/>
      <c r="FN1176" s="23"/>
      <c r="FO1176" s="23"/>
      <c r="FP1176" s="23"/>
      <c r="FQ1176" s="23"/>
      <c r="FR1176" s="23"/>
      <c r="FS1176" s="23"/>
      <c r="FT1176" s="23"/>
      <c r="FU1176" s="23"/>
      <c r="FV1176" s="23"/>
      <c r="FW1176" s="23"/>
      <c r="FX1176" s="23"/>
      <c r="FY1176" s="23"/>
      <c r="FZ1176" s="23"/>
      <c r="GA1176" s="23"/>
      <c r="GB1176" s="23"/>
      <c r="GC1176" s="23"/>
      <c r="GD1176" s="23"/>
      <c r="GE1176" s="23"/>
      <c r="GF1176" s="23"/>
      <c r="GG1176" s="23"/>
      <c r="GH1176" s="23"/>
      <c r="GI1176" s="23"/>
      <c r="GJ1176" s="23"/>
    </row>
    <row r="1177" spans="1:192" x14ac:dyDescent="0.2">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23"/>
      <c r="DX1177" s="23"/>
      <c r="DY1177" s="23"/>
      <c r="DZ1177" s="23"/>
      <c r="EA1177" s="23"/>
      <c r="EB1177" s="23"/>
      <c r="EC1177" s="23"/>
      <c r="ED1177" s="23"/>
      <c r="EE1177" s="23"/>
      <c r="EF1177" s="23"/>
      <c r="EG1177" s="23"/>
      <c r="EH1177" s="23"/>
      <c r="EI1177" s="23"/>
      <c r="EJ1177" s="23"/>
      <c r="EK1177" s="23"/>
      <c r="EL1177" s="23"/>
      <c r="EM1177" s="23"/>
      <c r="EN1177" s="23"/>
      <c r="EO1177" s="23"/>
      <c r="EP1177" s="23"/>
      <c r="EQ1177" s="23"/>
      <c r="ER1177" s="23"/>
      <c r="ES1177" s="23"/>
      <c r="ET1177" s="23"/>
      <c r="EU1177" s="23"/>
      <c r="EV1177" s="23"/>
      <c r="EW1177" s="23"/>
      <c r="EX1177" s="23"/>
      <c r="EY1177" s="23"/>
      <c r="EZ1177" s="23"/>
      <c r="FA1177" s="23"/>
      <c r="FB1177" s="23"/>
      <c r="FC1177" s="23"/>
      <c r="FD1177" s="23"/>
      <c r="FE1177" s="23"/>
      <c r="FF1177" s="23"/>
      <c r="FG1177" s="23"/>
      <c r="FH1177" s="23"/>
      <c r="FI1177" s="23"/>
      <c r="FJ1177" s="23"/>
      <c r="FK1177" s="23"/>
      <c r="FL1177" s="23"/>
      <c r="FM1177" s="23"/>
      <c r="FN1177" s="23"/>
      <c r="FO1177" s="23"/>
      <c r="FP1177" s="23"/>
      <c r="FQ1177" s="23"/>
      <c r="FR1177" s="23"/>
      <c r="FS1177" s="23"/>
      <c r="FT1177" s="23"/>
      <c r="FU1177" s="23"/>
      <c r="FV1177" s="23"/>
      <c r="FW1177" s="23"/>
      <c r="FX1177" s="23"/>
      <c r="FY1177" s="23"/>
      <c r="FZ1177" s="23"/>
      <c r="GA1177" s="23"/>
      <c r="GB1177" s="23"/>
      <c r="GC1177" s="23"/>
      <c r="GD1177" s="23"/>
      <c r="GE1177" s="23"/>
      <c r="GF1177" s="23"/>
      <c r="GG1177" s="23"/>
      <c r="GH1177" s="23"/>
      <c r="GI1177" s="23"/>
      <c r="GJ1177" s="23"/>
    </row>
    <row r="1178" spans="1:192" x14ac:dyDescent="0.2">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23"/>
      <c r="DX1178" s="23"/>
      <c r="DY1178" s="23"/>
      <c r="DZ1178" s="23"/>
      <c r="EA1178" s="23"/>
      <c r="EB1178" s="23"/>
      <c r="EC1178" s="23"/>
      <c r="ED1178" s="23"/>
      <c r="EE1178" s="23"/>
      <c r="EF1178" s="23"/>
      <c r="EG1178" s="23"/>
      <c r="EH1178" s="23"/>
      <c r="EI1178" s="23"/>
      <c r="EJ1178" s="23"/>
      <c r="EK1178" s="23"/>
      <c r="EL1178" s="23"/>
      <c r="EM1178" s="23"/>
      <c r="EN1178" s="23"/>
      <c r="EO1178" s="23"/>
      <c r="EP1178" s="23"/>
      <c r="EQ1178" s="23"/>
      <c r="ER1178" s="23"/>
      <c r="ES1178" s="23"/>
      <c r="ET1178" s="23"/>
      <c r="EU1178" s="23"/>
      <c r="EV1178" s="23"/>
      <c r="EW1178" s="23"/>
      <c r="EX1178" s="23"/>
      <c r="EY1178" s="23"/>
      <c r="EZ1178" s="23"/>
      <c r="FA1178" s="23"/>
      <c r="FB1178" s="23"/>
      <c r="FC1178" s="23"/>
      <c r="FD1178" s="23"/>
      <c r="FE1178" s="23"/>
      <c r="FF1178" s="23"/>
      <c r="FG1178" s="23"/>
      <c r="FH1178" s="23"/>
      <c r="FI1178" s="23"/>
      <c r="FJ1178" s="23"/>
      <c r="FK1178" s="23"/>
      <c r="FL1178" s="23"/>
      <c r="FM1178" s="23"/>
      <c r="FN1178" s="23"/>
      <c r="FO1178" s="23"/>
      <c r="FP1178" s="23"/>
      <c r="FQ1178" s="23"/>
      <c r="FR1178" s="23"/>
      <c r="FS1178" s="23"/>
      <c r="FT1178" s="23"/>
      <c r="FU1178" s="23"/>
      <c r="FV1178" s="23"/>
      <c r="FW1178" s="23"/>
      <c r="FX1178" s="23"/>
      <c r="FY1178" s="23"/>
      <c r="FZ1178" s="23"/>
      <c r="GA1178" s="23"/>
      <c r="GB1178" s="23"/>
      <c r="GC1178" s="23"/>
      <c r="GD1178" s="23"/>
      <c r="GE1178" s="23"/>
      <c r="GF1178" s="23"/>
      <c r="GG1178" s="23"/>
      <c r="GH1178" s="23"/>
      <c r="GI1178" s="23"/>
      <c r="GJ1178" s="23"/>
    </row>
  </sheetData>
  <pageMargins left="0.25" right="0.25" top="0.75" bottom="0.75" header="0.3" footer="0.3"/>
  <pageSetup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Z1181"/>
  <sheetViews>
    <sheetView showGridLines="0" zoomScaleNormal="100" workbookViewId="0">
      <pane xSplit="2" ySplit="5" topLeftCell="K6" activePane="bottomRight" state="frozen"/>
      <selection activeCell="S30" sqref="S30"/>
      <selection pane="topRight" activeCell="S30" sqref="S30"/>
      <selection pane="bottomLeft" activeCell="S30" sqref="S30"/>
      <selection pane="bottomRight" activeCell="A13" sqref="A13:XFD13"/>
    </sheetView>
  </sheetViews>
  <sheetFormatPr defaultColWidth="9.28515625" defaultRowHeight="14.25" outlineLevelCol="1" x14ac:dyDescent="0.2"/>
  <cols>
    <col min="1" max="1" width="9.28515625" style="104"/>
    <col min="2" max="2" width="50.28515625" style="105" customWidth="1"/>
    <col min="3" max="4" width="22.28515625" style="104" hidden="1" customWidth="1" outlineLevel="1"/>
    <col min="5" max="5" width="19.140625" style="104" hidden="1" customWidth="1" outlineLevel="1"/>
    <col min="6" max="6" width="22.28515625" style="104" hidden="1" customWidth="1" outlineLevel="1" collapsed="1"/>
    <col min="7" max="7" width="20.7109375" style="104" hidden="1" customWidth="1" outlineLevel="1"/>
    <col min="8" max="8" width="22.28515625" style="106" hidden="1" customWidth="1" outlineLevel="1"/>
    <col min="9" max="9" width="19.7109375" style="106" hidden="1" customWidth="1" outlineLevel="1"/>
    <col min="10" max="10" width="22.7109375" style="104" hidden="1" customWidth="1" outlineLevel="1"/>
    <col min="11" max="11" width="25.28515625" style="104" customWidth="1" collapsed="1"/>
    <col min="12" max="12" width="19.7109375" style="104" customWidth="1"/>
    <col min="13" max="13" width="22.28515625" style="104" hidden="1" customWidth="1" outlineLevel="1" collapsed="1"/>
    <col min="14" max="14" width="21.42578125" style="104" hidden="1" customWidth="1" outlineLevel="1"/>
    <col min="15" max="15" width="22.28515625" style="106" hidden="1" customWidth="1" outlineLevel="1"/>
    <col min="16" max="16" width="20.140625" style="106" hidden="1" customWidth="1" outlineLevel="1"/>
    <col min="17" max="17" width="24.5703125" style="106" hidden="1" customWidth="1" outlineLevel="1"/>
    <col min="18" max="18" width="25.28515625" style="106" customWidth="1" collapsed="1"/>
    <col min="19" max="19" width="20.28515625" style="106" customWidth="1"/>
    <col min="20" max="16384" width="9.28515625" style="106"/>
  </cols>
  <sheetData>
    <row r="1" spans="1:234" ht="15" x14ac:dyDescent="0.25">
      <c r="A1" s="34" t="s">
        <v>246</v>
      </c>
    </row>
    <row r="2" spans="1:234" x14ac:dyDescent="0.2">
      <c r="A2" s="23" t="s">
        <v>59</v>
      </c>
    </row>
    <row r="3" spans="1:234" x14ac:dyDescent="0.2">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row>
    <row r="4" spans="1:234" ht="30" x14ac:dyDescent="0.25">
      <c r="A4" s="106"/>
      <c r="B4" s="34"/>
      <c r="C4" s="193" t="s">
        <v>40</v>
      </c>
      <c r="D4" s="212" t="s">
        <v>40</v>
      </c>
      <c r="E4" s="212" t="s">
        <v>41</v>
      </c>
      <c r="F4" s="212" t="s">
        <v>40</v>
      </c>
      <c r="G4" s="212" t="s">
        <v>191</v>
      </c>
      <c r="H4" s="212" t="s">
        <v>40</v>
      </c>
      <c r="I4" s="212" t="s">
        <v>76</v>
      </c>
      <c r="J4" s="212" t="s">
        <v>40</v>
      </c>
      <c r="K4" s="202" t="s">
        <v>40</v>
      </c>
      <c r="L4" s="202" t="s">
        <v>41</v>
      </c>
      <c r="M4" s="212" t="s">
        <v>40</v>
      </c>
      <c r="N4" s="212" t="s">
        <v>191</v>
      </c>
      <c r="O4" s="212" t="s">
        <v>40</v>
      </c>
      <c r="P4" s="212" t="s">
        <v>76</v>
      </c>
      <c r="Q4" s="212" t="s">
        <v>40</v>
      </c>
      <c r="R4" s="202" t="s">
        <v>40</v>
      </c>
      <c r="S4" s="202" t="s">
        <v>41</v>
      </c>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row>
    <row r="5" spans="1:234" ht="15" x14ac:dyDescent="0.25">
      <c r="A5" s="106"/>
      <c r="B5" s="34"/>
      <c r="C5" s="185">
        <v>43190</v>
      </c>
      <c r="D5" s="110">
        <v>43281</v>
      </c>
      <c r="E5" s="110">
        <v>43281</v>
      </c>
      <c r="F5" s="110">
        <v>43373</v>
      </c>
      <c r="G5" s="110">
        <v>43373</v>
      </c>
      <c r="H5" s="110">
        <v>43465</v>
      </c>
      <c r="I5" s="110">
        <v>43465</v>
      </c>
      <c r="J5" s="110">
        <v>43555</v>
      </c>
      <c r="K5" s="203">
        <v>43646</v>
      </c>
      <c r="L5" s="203">
        <v>43646</v>
      </c>
      <c r="M5" s="110">
        <v>43738</v>
      </c>
      <c r="N5" s="110">
        <v>43738</v>
      </c>
      <c r="O5" s="110">
        <v>43830</v>
      </c>
      <c r="P5" s="110">
        <v>43830</v>
      </c>
      <c r="Q5" s="110">
        <v>43921</v>
      </c>
      <c r="R5" s="203">
        <v>44012</v>
      </c>
      <c r="S5" s="203">
        <v>44012</v>
      </c>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row>
    <row r="6" spans="1:234" x14ac:dyDescent="0.2">
      <c r="A6" s="21"/>
      <c r="B6" s="30"/>
      <c r="C6" s="65"/>
      <c r="D6" s="65"/>
      <c r="E6" s="65"/>
      <c r="F6" s="65"/>
      <c r="G6" s="65"/>
      <c r="H6" s="65"/>
      <c r="I6" s="52"/>
      <c r="J6" s="65"/>
      <c r="K6" s="65"/>
      <c r="L6" s="65"/>
      <c r="M6" s="65"/>
      <c r="N6" s="65"/>
      <c r="O6" s="65"/>
      <c r="P6" s="65"/>
      <c r="Q6" s="65"/>
      <c r="R6" s="65"/>
      <c r="S6" s="65"/>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row>
    <row r="7" spans="1:234" x14ac:dyDescent="0.2">
      <c r="A7" s="30" t="s">
        <v>247</v>
      </c>
      <c r="B7" s="30"/>
      <c r="C7" s="114">
        <v>-92.9</v>
      </c>
      <c r="D7" s="114">
        <v>-33.5</v>
      </c>
      <c r="E7" s="114">
        <v>-126.4</v>
      </c>
      <c r="F7" s="114">
        <v>-41.4</v>
      </c>
      <c r="G7" s="114">
        <v>-167.80000000000007</v>
      </c>
      <c r="H7" s="114">
        <v>-18</v>
      </c>
      <c r="I7" s="53">
        <v>-185.8</v>
      </c>
      <c r="J7" s="114">
        <v>-20.9</v>
      </c>
      <c r="K7" s="114">
        <v>6.3</v>
      </c>
      <c r="L7" s="114">
        <v>-14.6</v>
      </c>
      <c r="M7" s="114">
        <v>11.7</v>
      </c>
      <c r="N7" s="114">
        <v>-2.8999999999999986</v>
      </c>
      <c r="O7" s="114">
        <v>3.1</v>
      </c>
      <c r="P7" s="114">
        <v>0.2</v>
      </c>
      <c r="Q7" s="114">
        <v>-55.1</v>
      </c>
      <c r="R7" s="114">
        <v>-100.8</v>
      </c>
      <c r="S7" s="114">
        <v>-155.9</v>
      </c>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row>
    <row r="8" spans="1:234" x14ac:dyDescent="0.2">
      <c r="A8" s="30" t="s">
        <v>179</v>
      </c>
      <c r="B8" s="30"/>
      <c r="C8" s="65"/>
      <c r="D8" s="65"/>
      <c r="E8" s="65"/>
      <c r="F8" s="65"/>
      <c r="G8" s="65"/>
      <c r="H8" s="65"/>
      <c r="I8" s="53"/>
      <c r="J8" s="65"/>
      <c r="K8" s="65"/>
      <c r="L8" s="65"/>
      <c r="M8" s="65"/>
      <c r="N8" s="65"/>
      <c r="O8" s="65"/>
      <c r="P8" s="65"/>
      <c r="Q8" s="65"/>
      <c r="R8" s="65"/>
      <c r="S8" s="65"/>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row>
    <row r="9" spans="1:234" ht="16.5" x14ac:dyDescent="0.2">
      <c r="A9" s="51" t="s">
        <v>239</v>
      </c>
      <c r="B9" s="30"/>
      <c r="C9" s="115">
        <v>51.600000000000009</v>
      </c>
      <c r="D9" s="115">
        <v>52.100000000000009</v>
      </c>
      <c r="E9" s="115">
        <v>103.70000000000002</v>
      </c>
      <c r="F9" s="115">
        <v>51.3</v>
      </c>
      <c r="G9" s="115">
        <v>155</v>
      </c>
      <c r="H9" s="115">
        <v>50.8</v>
      </c>
      <c r="I9" s="136">
        <v>205.8</v>
      </c>
      <c r="J9" s="115">
        <v>52.8</v>
      </c>
      <c r="K9" s="115">
        <v>53.5</v>
      </c>
      <c r="L9" s="115">
        <v>106.3</v>
      </c>
      <c r="M9" s="115">
        <v>52.800000000000004</v>
      </c>
      <c r="N9" s="115">
        <v>159.1</v>
      </c>
      <c r="O9" s="115">
        <v>50.1</v>
      </c>
      <c r="P9" s="115">
        <v>209.2</v>
      </c>
      <c r="Q9" s="115">
        <v>48</v>
      </c>
      <c r="R9" s="115">
        <v>50.5</v>
      </c>
      <c r="S9" s="115">
        <v>98.5</v>
      </c>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row>
    <row r="10" spans="1:234" x14ac:dyDescent="0.2">
      <c r="A10" s="51" t="s">
        <v>201</v>
      </c>
      <c r="B10" s="30"/>
      <c r="C10" s="115">
        <v>2.5</v>
      </c>
      <c r="D10" s="115">
        <v>-1.5</v>
      </c>
      <c r="E10" s="115">
        <v>0.99999999999999989</v>
      </c>
      <c r="F10" s="115">
        <v>48.5</v>
      </c>
      <c r="G10" s="115">
        <v>49.5</v>
      </c>
      <c r="H10" s="115">
        <v>-2.4</v>
      </c>
      <c r="I10" s="136">
        <v>47.1</v>
      </c>
      <c r="J10" s="115">
        <v>-0.3</v>
      </c>
      <c r="K10" s="115">
        <v>-0.39999999999999997</v>
      </c>
      <c r="L10" s="115">
        <v>-0.69999999999999984</v>
      </c>
      <c r="M10" s="115">
        <v>-0.39999999999999997</v>
      </c>
      <c r="N10" s="115">
        <v>-1.0999999999999999</v>
      </c>
      <c r="O10" s="115">
        <v>-1.3</v>
      </c>
      <c r="P10" s="115">
        <v>-2.4</v>
      </c>
      <c r="Q10" s="115">
        <v>-0.6</v>
      </c>
      <c r="R10" s="115">
        <v>-0.3</v>
      </c>
      <c r="S10" s="115">
        <v>-0.9</v>
      </c>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row>
    <row r="11" spans="1:234" x14ac:dyDescent="0.2">
      <c r="A11" s="51" t="s">
        <v>181</v>
      </c>
      <c r="B11" s="30"/>
      <c r="C11" s="115">
        <v>66.2</v>
      </c>
      <c r="D11" s="115">
        <v>43</v>
      </c>
      <c r="E11" s="115">
        <v>109.19999999999999</v>
      </c>
      <c r="F11" s="115">
        <v>64.7</v>
      </c>
      <c r="G11" s="115">
        <v>173.9</v>
      </c>
      <c r="H11" s="115">
        <v>70.599999999999994</v>
      </c>
      <c r="I11" s="53">
        <v>244.7</v>
      </c>
      <c r="J11" s="115">
        <v>21.9</v>
      </c>
      <c r="K11" s="115">
        <v>22.299999999999997</v>
      </c>
      <c r="L11" s="115">
        <v>44.2</v>
      </c>
      <c r="M11" s="115">
        <v>29.9</v>
      </c>
      <c r="N11" s="115">
        <v>74.099999999999994</v>
      </c>
      <c r="O11" s="115">
        <v>38.4</v>
      </c>
      <c r="P11" s="115">
        <v>112.5</v>
      </c>
      <c r="Q11" s="115">
        <v>17.3</v>
      </c>
      <c r="R11" s="115">
        <v>17.5</v>
      </c>
      <c r="S11" s="115">
        <v>34.799999999999997</v>
      </c>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row>
    <row r="12" spans="1:234" x14ac:dyDescent="0.2">
      <c r="A12" s="51" t="s">
        <v>174</v>
      </c>
      <c r="B12" s="30"/>
      <c r="C12" s="115">
        <v>6.8</v>
      </c>
      <c r="D12" s="115">
        <v>10.199999999999999</v>
      </c>
      <c r="E12" s="115">
        <v>17</v>
      </c>
      <c r="F12" s="115">
        <v>8</v>
      </c>
      <c r="G12" s="115">
        <v>25</v>
      </c>
      <c r="H12" s="115">
        <v>38.5</v>
      </c>
      <c r="I12" s="53">
        <v>63.4</v>
      </c>
      <c r="J12" s="115">
        <v>11.6</v>
      </c>
      <c r="K12" s="115">
        <v>10.6</v>
      </c>
      <c r="L12" s="115">
        <v>22.2</v>
      </c>
      <c r="M12" s="115">
        <v>11.4</v>
      </c>
      <c r="N12" s="115">
        <v>33.6</v>
      </c>
      <c r="O12" s="115">
        <v>10.3</v>
      </c>
      <c r="P12" s="172">
        <v>43.9</v>
      </c>
      <c r="Q12" s="115">
        <v>6.3</v>
      </c>
      <c r="R12" s="115">
        <v>5.9</v>
      </c>
      <c r="S12" s="115">
        <v>12.2</v>
      </c>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row>
    <row r="13" spans="1:234" hidden="1" x14ac:dyDescent="0.2">
      <c r="A13" s="51" t="s">
        <v>175</v>
      </c>
      <c r="B13" s="30"/>
      <c r="C13" s="115">
        <v>10.4</v>
      </c>
      <c r="D13" s="115">
        <v>9.4</v>
      </c>
      <c r="E13" s="115">
        <v>19.8</v>
      </c>
      <c r="F13" s="115">
        <v>11</v>
      </c>
      <c r="G13" s="115">
        <v>30.8</v>
      </c>
      <c r="H13" s="115">
        <v>2.2000000000000002</v>
      </c>
      <c r="I13" s="53">
        <v>33</v>
      </c>
      <c r="J13" s="115">
        <v>0</v>
      </c>
      <c r="K13" s="115">
        <v>0</v>
      </c>
      <c r="L13" s="115">
        <v>0</v>
      </c>
      <c r="M13" s="115">
        <v>0</v>
      </c>
      <c r="N13" s="115">
        <v>0</v>
      </c>
      <c r="O13" s="172">
        <v>0</v>
      </c>
      <c r="P13" s="172">
        <v>0</v>
      </c>
      <c r="Q13" s="115">
        <v>0</v>
      </c>
      <c r="R13" s="115">
        <v>0</v>
      </c>
      <c r="S13" s="115">
        <v>0</v>
      </c>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row>
    <row r="14" spans="1:234" x14ac:dyDescent="0.2">
      <c r="A14" s="51" t="s">
        <v>176</v>
      </c>
      <c r="B14" s="30"/>
      <c r="C14" s="35">
        <v>0</v>
      </c>
      <c r="D14" s="35">
        <v>0</v>
      </c>
      <c r="E14" s="35">
        <v>0</v>
      </c>
      <c r="F14" s="35">
        <v>0</v>
      </c>
      <c r="G14" s="35">
        <v>0</v>
      </c>
      <c r="H14" s="35">
        <v>0</v>
      </c>
      <c r="I14" s="35">
        <v>0</v>
      </c>
      <c r="J14" s="171">
        <v>3.7</v>
      </c>
      <c r="K14" s="115">
        <v>6</v>
      </c>
      <c r="L14" s="115">
        <v>9.6999999999999993</v>
      </c>
      <c r="M14" s="35">
        <v>8</v>
      </c>
      <c r="N14" s="35">
        <v>17.700000000000003</v>
      </c>
      <c r="O14" s="171">
        <v>38.4</v>
      </c>
      <c r="P14" s="171">
        <v>56.1</v>
      </c>
      <c r="Q14" s="171">
        <v>15.9</v>
      </c>
      <c r="R14" s="115">
        <v>70.5</v>
      </c>
      <c r="S14" s="115">
        <v>86.4</v>
      </c>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row>
    <row r="15" spans="1:234" x14ac:dyDescent="0.2">
      <c r="A15" s="51" t="s">
        <v>177</v>
      </c>
      <c r="B15" s="30"/>
      <c r="C15" s="115">
        <v>2.1</v>
      </c>
      <c r="D15" s="115">
        <v>2.5</v>
      </c>
      <c r="E15" s="115">
        <v>4.5999999999999996</v>
      </c>
      <c r="F15" s="115">
        <v>3.0000000000000004</v>
      </c>
      <c r="G15" s="115">
        <v>7.6</v>
      </c>
      <c r="H15" s="115">
        <v>2.5</v>
      </c>
      <c r="I15" s="53">
        <v>10</v>
      </c>
      <c r="J15" s="172">
        <v>2.2999999999999998</v>
      </c>
      <c r="K15" s="115">
        <v>5.4</v>
      </c>
      <c r="L15" s="115">
        <v>7.6999999999999993</v>
      </c>
      <c r="M15" s="115">
        <v>6.1000000000000005</v>
      </c>
      <c r="N15" s="115">
        <v>13.799999999999997</v>
      </c>
      <c r="O15" s="172">
        <v>8</v>
      </c>
      <c r="P15" s="172">
        <v>21.8</v>
      </c>
      <c r="Q15" s="172">
        <v>3.9</v>
      </c>
      <c r="R15" s="115">
        <v>20</v>
      </c>
      <c r="S15" s="115">
        <v>23.9</v>
      </c>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row>
    <row r="16" spans="1:234" ht="16.5" x14ac:dyDescent="0.2">
      <c r="A16" s="51" t="s">
        <v>240</v>
      </c>
      <c r="B16" s="30"/>
      <c r="C16" s="115">
        <v>-35.200000000000003</v>
      </c>
      <c r="D16" s="115">
        <v>-6.7000000000000028</v>
      </c>
      <c r="E16" s="115">
        <v>-41.900000000000006</v>
      </c>
      <c r="F16" s="115">
        <v>-55.8</v>
      </c>
      <c r="G16" s="115">
        <v>-97.600000000000009</v>
      </c>
      <c r="H16" s="115">
        <v>-13.8</v>
      </c>
      <c r="I16" s="53">
        <v>-111.6</v>
      </c>
      <c r="J16" s="115">
        <v>-47.8</v>
      </c>
      <c r="K16" s="115">
        <v>-15.099999999999998</v>
      </c>
      <c r="L16" s="115">
        <v>-62.899999999999991</v>
      </c>
      <c r="M16" s="115">
        <v>-36</v>
      </c>
      <c r="N16" s="115">
        <v>-98.90000000000002</v>
      </c>
      <c r="O16" s="172">
        <v>27.9</v>
      </c>
      <c r="P16" s="172">
        <v>-73.5</v>
      </c>
      <c r="Q16" s="115">
        <v>-28.8</v>
      </c>
      <c r="R16" s="115">
        <v>-21.6</v>
      </c>
      <c r="S16" s="115">
        <v>-50.4</v>
      </c>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row>
    <row r="17" spans="1:234" ht="15" x14ac:dyDescent="0.25">
      <c r="A17" s="76" t="s">
        <v>182</v>
      </c>
      <c r="B17" s="76"/>
      <c r="C17" s="117">
        <f t="shared" ref="C17:L17" si="0">SUM(C7:C16)</f>
        <v>11.5</v>
      </c>
      <c r="D17" s="117">
        <f t="shared" si="0"/>
        <v>75.500000000000014</v>
      </c>
      <c r="E17" s="117">
        <f t="shared" si="0"/>
        <v>87</v>
      </c>
      <c r="F17" s="117">
        <v>89.3</v>
      </c>
      <c r="G17" s="117">
        <v>176.39999999999992</v>
      </c>
      <c r="H17" s="117">
        <f t="shared" si="0"/>
        <v>130.39999999999998</v>
      </c>
      <c r="I17" s="117">
        <f t="shared" si="0"/>
        <v>306.59999999999991</v>
      </c>
      <c r="J17" s="117">
        <f t="shared" si="0"/>
        <v>23.299999999999997</v>
      </c>
      <c r="K17" s="117">
        <f t="shared" si="0"/>
        <v>88.6</v>
      </c>
      <c r="L17" s="117">
        <f t="shared" si="0"/>
        <v>111.89999999999996</v>
      </c>
      <c r="M17" s="117">
        <v>83.5</v>
      </c>
      <c r="N17" s="117">
        <v>195.39999999999998</v>
      </c>
      <c r="O17" s="297">
        <v>174.9</v>
      </c>
      <c r="P17" s="297">
        <v>367.8</v>
      </c>
      <c r="Q17" s="117">
        <f t="shared" ref="Q17:S17" si="1">SUM(Q7:Q16)</f>
        <v>6.899999999999995</v>
      </c>
      <c r="R17" s="117">
        <f t="shared" si="1"/>
        <v>41.7</v>
      </c>
      <c r="S17" s="117">
        <f t="shared" si="1"/>
        <v>48.6</v>
      </c>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row>
    <row r="18" spans="1:234" x14ac:dyDescent="0.2">
      <c r="A18" s="20"/>
      <c r="B18" s="320" t="s">
        <v>183</v>
      </c>
      <c r="C18" s="89">
        <v>0.22</v>
      </c>
      <c r="D18" s="89">
        <v>0.22</v>
      </c>
      <c r="E18" s="89">
        <v>0.22</v>
      </c>
      <c r="F18" s="89">
        <v>0.22</v>
      </c>
      <c r="G18" s="89">
        <v>0.22</v>
      </c>
      <c r="H18" s="89">
        <v>0.23</v>
      </c>
      <c r="I18" s="89">
        <v>0.23</v>
      </c>
      <c r="J18" s="89">
        <v>0.23</v>
      </c>
      <c r="K18" s="89">
        <v>0.23</v>
      </c>
      <c r="L18" s="89">
        <v>0.23</v>
      </c>
      <c r="M18" s="89">
        <v>0.23</v>
      </c>
      <c r="N18" s="89">
        <v>0.23</v>
      </c>
      <c r="O18" s="89">
        <v>0.24</v>
      </c>
      <c r="P18" s="89">
        <v>0.24</v>
      </c>
      <c r="Q18" s="89">
        <v>0.25</v>
      </c>
      <c r="R18" s="89">
        <v>0.25</v>
      </c>
      <c r="S18" s="89">
        <v>0.25</v>
      </c>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row>
    <row r="19" spans="1:234" x14ac:dyDescent="0.2">
      <c r="A19" s="20"/>
      <c r="B19" s="320"/>
      <c r="C19" s="89"/>
      <c r="D19" s="89"/>
      <c r="E19" s="89"/>
      <c r="F19" s="89"/>
      <c r="G19" s="89"/>
      <c r="H19" s="89"/>
      <c r="I19" s="89"/>
      <c r="J19" s="89"/>
      <c r="K19" s="89"/>
      <c r="L19" s="89"/>
      <c r="M19" s="89"/>
      <c r="N19" s="89"/>
      <c r="O19" s="89"/>
      <c r="P19" s="89"/>
      <c r="Q19" s="89"/>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row>
    <row r="20" spans="1:234" x14ac:dyDescent="0.2">
      <c r="A20" s="20"/>
      <c r="B20" s="320"/>
      <c r="C20" s="89"/>
      <c r="D20" s="89"/>
      <c r="E20" s="89"/>
      <c r="F20" s="89"/>
      <c r="G20" s="89"/>
      <c r="H20" s="89"/>
      <c r="I20" s="89"/>
      <c r="J20" s="89"/>
      <c r="K20" s="89"/>
      <c r="L20" s="89"/>
      <c r="M20" s="89"/>
      <c r="N20" s="89"/>
      <c r="O20" s="89"/>
      <c r="P20" s="89"/>
      <c r="Q20" s="89"/>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row>
    <row r="21" spans="1:234" x14ac:dyDescent="0.2">
      <c r="A21" s="20"/>
      <c r="B21" s="320"/>
      <c r="C21" s="89"/>
      <c r="D21" s="89"/>
      <c r="E21" s="89"/>
      <c r="F21" s="89"/>
      <c r="G21" s="89"/>
      <c r="H21" s="89"/>
      <c r="I21" s="89"/>
      <c r="J21" s="89"/>
      <c r="K21" s="89"/>
      <c r="L21" s="89"/>
      <c r="M21" s="89"/>
      <c r="N21" s="89"/>
      <c r="O21" s="89"/>
      <c r="P21" s="89"/>
      <c r="Q21" s="89"/>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row>
    <row r="22" spans="1:234" ht="15" x14ac:dyDescent="0.25">
      <c r="A22" s="316" t="s">
        <v>178</v>
      </c>
      <c r="B22" s="103"/>
      <c r="C22" s="20"/>
      <c r="D22" s="20"/>
      <c r="E22" s="20"/>
      <c r="F22" s="20"/>
      <c r="G22" s="20"/>
      <c r="H22" s="89"/>
      <c r="J22" s="20"/>
      <c r="K22" s="20"/>
      <c r="L22" s="20"/>
      <c r="M22" s="20"/>
      <c r="N22" s="20"/>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row>
    <row r="23" spans="1:234" x14ac:dyDescent="0.2">
      <c r="A23" s="317" t="s">
        <v>199</v>
      </c>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row>
    <row r="24" spans="1:234" ht="14.25" customHeight="1" x14ac:dyDescent="0.2">
      <c r="A24" s="317" t="s">
        <v>200</v>
      </c>
      <c r="B24" s="317"/>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row>
    <row r="25" spans="1:234" ht="14.25" customHeight="1" x14ac:dyDescent="0.2">
      <c r="A25" s="317"/>
      <c r="B25" s="317"/>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row>
    <row r="26" spans="1:234" x14ac:dyDescent="0.2">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row>
    <row r="27" spans="1:234" x14ac:dyDescent="0.2">
      <c r="A27" s="23"/>
      <c r="B27" s="106"/>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row>
    <row r="28" spans="1:234"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row>
    <row r="29" spans="1:234" x14ac:dyDescent="0.2">
      <c r="A29" s="23"/>
      <c r="B29" s="23"/>
      <c r="C29" s="23"/>
      <c r="D29" s="23"/>
      <c r="E29" s="23"/>
      <c r="F29" s="23"/>
      <c r="G29" s="23"/>
      <c r="H29" s="23" t="s">
        <v>184</v>
      </c>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row>
    <row r="30" spans="1:234"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row>
    <row r="31" spans="1:234"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row>
    <row r="32" spans="1:234"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row>
    <row r="33" spans="1:234" x14ac:dyDescent="0.2">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row>
    <row r="34" spans="1:234"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row>
    <row r="35" spans="1:234"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row>
    <row r="36" spans="1:234"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row>
    <row r="37" spans="1:234"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row>
    <row r="38" spans="1:234"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row>
    <row r="39" spans="1:234"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row>
    <row r="40" spans="1:234"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row>
    <row r="41" spans="1:234"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row>
    <row r="42" spans="1:234"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row>
    <row r="43" spans="1:234"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row>
    <row r="44" spans="1:234" x14ac:dyDescent="0.2">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row>
    <row r="45" spans="1:234"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row>
    <row r="46" spans="1:234" x14ac:dyDescent="0.2">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row>
    <row r="47" spans="1:234"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row>
    <row r="48" spans="1:234"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row>
    <row r="49" spans="1:234"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row>
    <row r="50" spans="1:234"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row>
    <row r="51" spans="1:234"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row>
    <row r="52" spans="1:234"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row>
    <row r="53" spans="1:234"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row>
    <row r="54" spans="1:234"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row>
    <row r="55" spans="1:234"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row>
    <row r="56" spans="1:234"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row>
    <row r="57" spans="1:234"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row>
    <row r="58" spans="1:234"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row>
    <row r="59" spans="1:234"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row>
    <row r="60" spans="1:234"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row>
    <row r="61" spans="1:234"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row>
    <row r="62" spans="1:234"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row>
    <row r="63" spans="1:234"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row>
    <row r="64" spans="1:234"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row>
    <row r="65" spans="1:234"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row>
    <row r="66" spans="1:234"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row>
    <row r="67" spans="1:234"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row>
    <row r="68" spans="1:234"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row>
    <row r="69" spans="1:234"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row>
    <row r="70" spans="1:234"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row>
    <row r="71" spans="1:234"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row>
    <row r="72" spans="1:234"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row>
    <row r="73" spans="1:234"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row>
    <row r="74" spans="1:234"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row>
    <row r="75" spans="1:234"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row>
    <row r="76" spans="1:234"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row>
    <row r="77" spans="1:234"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row>
    <row r="78" spans="1:234"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row>
    <row r="79" spans="1:234"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row>
    <row r="80" spans="1:234"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row>
    <row r="81" spans="1:234"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row>
    <row r="82" spans="1:234"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row>
    <row r="83" spans="1:234"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row>
    <row r="84" spans="1:234"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row>
    <row r="85" spans="1:234"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row>
    <row r="86" spans="1:234"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row>
    <row r="87" spans="1:234"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row>
    <row r="88" spans="1:234"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row>
    <row r="89" spans="1:234"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row>
    <row r="90" spans="1:234"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row>
    <row r="91" spans="1:234"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row>
    <row r="92" spans="1:234"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row>
    <row r="93" spans="1:234"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row>
    <row r="94" spans="1:234"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row>
    <row r="95" spans="1:234"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row>
    <row r="96" spans="1:234"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row>
    <row r="97" spans="1:234"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row>
    <row r="98" spans="1:234"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row>
    <row r="99" spans="1:234"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row>
    <row r="100" spans="1:234"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row>
    <row r="101" spans="1:234"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row>
    <row r="102" spans="1:234"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row>
    <row r="103" spans="1:234"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row>
    <row r="104" spans="1:234"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row>
    <row r="105" spans="1:234"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row>
    <row r="106" spans="1:234"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row>
    <row r="107" spans="1:234"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row>
    <row r="108" spans="1:234"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row>
    <row r="109" spans="1:234"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row>
    <row r="110" spans="1:234"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row>
    <row r="111" spans="1:234"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row>
    <row r="112" spans="1:234"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row>
    <row r="113" spans="1:234"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row>
    <row r="114" spans="1:234"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row>
    <row r="115" spans="1:234"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row>
    <row r="116" spans="1:234"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row>
    <row r="117" spans="1:234"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row>
    <row r="118" spans="1:234"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row>
    <row r="119" spans="1:234"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row>
    <row r="120" spans="1:234"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row>
    <row r="121" spans="1:234"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row>
    <row r="122" spans="1:234"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row>
    <row r="123" spans="1:234"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row>
    <row r="124" spans="1:234"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row>
    <row r="125" spans="1:234"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row>
    <row r="126" spans="1:234"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row>
    <row r="127" spans="1:234"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row>
    <row r="128" spans="1:234"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row>
    <row r="129" spans="1:234"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row>
    <row r="130" spans="1:234"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row>
    <row r="131" spans="1:234"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row>
    <row r="132" spans="1:234"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row>
    <row r="133" spans="1:234"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row>
    <row r="134" spans="1:234"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row>
    <row r="135" spans="1:234"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row>
    <row r="136" spans="1:234"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row>
    <row r="137" spans="1:234"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row>
    <row r="138" spans="1:234"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row>
    <row r="139" spans="1:234"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row>
    <row r="140" spans="1:234"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row>
    <row r="141" spans="1:234"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row>
    <row r="142" spans="1:234"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row>
    <row r="143" spans="1:234"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row>
    <row r="144" spans="1:234"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row>
    <row r="145" spans="1:234"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row>
    <row r="146" spans="1:234"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row>
    <row r="147" spans="1:234"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row>
    <row r="148" spans="1:234"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row>
    <row r="149" spans="1:234"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row>
    <row r="150" spans="1:234"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row>
    <row r="151" spans="1:234"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row>
    <row r="152" spans="1:234"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row>
    <row r="153" spans="1:234"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row>
    <row r="154" spans="1:234"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row>
    <row r="155" spans="1:234"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row>
    <row r="156" spans="1:234"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row>
    <row r="157" spans="1:234"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row>
    <row r="158" spans="1:234"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row>
    <row r="159" spans="1:234"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row>
    <row r="160" spans="1:234"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row>
    <row r="161" spans="1:234"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row>
    <row r="162" spans="1:234"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row>
    <row r="163" spans="1:234"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row>
    <row r="164" spans="1:234"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row>
    <row r="165" spans="1:234"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row>
    <row r="166" spans="1:234"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row>
    <row r="167" spans="1:234"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row>
    <row r="168" spans="1:234"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row>
    <row r="169" spans="1:234"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row>
    <row r="170" spans="1:234"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row>
    <row r="171" spans="1:234"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row>
    <row r="172" spans="1:234"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row>
    <row r="173" spans="1:234"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row>
    <row r="174" spans="1:234"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row>
    <row r="175" spans="1:234"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row>
    <row r="176" spans="1:234"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row>
    <row r="177" spans="1:234"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row>
    <row r="178" spans="1:234"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row>
    <row r="179" spans="1:234"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row>
    <row r="180" spans="1:234"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row>
    <row r="181" spans="1:234"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row>
    <row r="182" spans="1:234"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row>
    <row r="183" spans="1:234"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row>
    <row r="184" spans="1:234"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row>
    <row r="185" spans="1:234"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row>
    <row r="186" spans="1:234"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row>
    <row r="187" spans="1:234"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row>
    <row r="188" spans="1:234"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row>
    <row r="189" spans="1:234"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row>
    <row r="190" spans="1:234"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row>
    <row r="191" spans="1:234"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row>
    <row r="192" spans="1:234"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row>
    <row r="193" spans="1:234"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row>
    <row r="194" spans="1:234"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row>
    <row r="195" spans="1:234"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row>
    <row r="196" spans="1:234"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row>
    <row r="197" spans="1:234"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row>
    <row r="198" spans="1:234"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row>
    <row r="199" spans="1:234"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row>
    <row r="200" spans="1:234"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row>
    <row r="201" spans="1:234"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row>
    <row r="202" spans="1:234"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row>
    <row r="203" spans="1:234"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row>
    <row r="204" spans="1:234"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row>
    <row r="205" spans="1:234"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row>
    <row r="206" spans="1:234"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row>
    <row r="207" spans="1:234"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row>
    <row r="208" spans="1:234"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row>
    <row r="209" spans="1:234"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row>
    <row r="210" spans="1:234"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row>
    <row r="211" spans="1:234"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row>
    <row r="212" spans="1:234"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row>
    <row r="213" spans="1:234"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row>
    <row r="214" spans="1:234"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row>
    <row r="215" spans="1:234"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row>
    <row r="216" spans="1:234"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row>
    <row r="217" spans="1:234"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row>
    <row r="218" spans="1:234"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row>
    <row r="219" spans="1:234"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row>
    <row r="220" spans="1:234"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row>
    <row r="221" spans="1:234"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row>
    <row r="222" spans="1:234"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row>
    <row r="223" spans="1:234"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row>
    <row r="224" spans="1:234"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row>
    <row r="225" spans="1:234"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row>
    <row r="226" spans="1:234"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row>
    <row r="227" spans="1:234"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row>
    <row r="228" spans="1:234"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row>
    <row r="229" spans="1:234"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row>
    <row r="230" spans="1:234"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row>
    <row r="231" spans="1:234"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row>
    <row r="232" spans="1:234"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row>
    <row r="233" spans="1:234"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row>
    <row r="234" spans="1:234"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row>
    <row r="235" spans="1:234"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row>
    <row r="236" spans="1:234"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row>
    <row r="237" spans="1:234"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row>
    <row r="238" spans="1:234"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row>
    <row r="239" spans="1:234"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row>
    <row r="240" spans="1:234"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row>
    <row r="241" spans="1:234"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row>
    <row r="242" spans="1:234"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row>
    <row r="243" spans="1:234"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row>
    <row r="244" spans="1:234"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row>
    <row r="245" spans="1:234"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row>
    <row r="246" spans="1:234"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row>
    <row r="247" spans="1:234"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row>
    <row r="248" spans="1:234"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row>
    <row r="249" spans="1:234"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row>
    <row r="250" spans="1:234"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row>
    <row r="251" spans="1:234"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row>
    <row r="252" spans="1:234"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row>
    <row r="253" spans="1:234"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row>
    <row r="254" spans="1:234"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row>
    <row r="255" spans="1:234"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row>
    <row r="256" spans="1:234"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row>
    <row r="257" spans="1:234"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row>
    <row r="258" spans="1:234"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row>
    <row r="259" spans="1:234"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row>
    <row r="260" spans="1:234"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row>
    <row r="261" spans="1:234"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row>
    <row r="262" spans="1:234"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row>
    <row r="263" spans="1:234"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row>
    <row r="264" spans="1:234"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row>
    <row r="265" spans="1:234"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row>
    <row r="266" spans="1:234"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row>
    <row r="267" spans="1:234"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row>
    <row r="268" spans="1:234"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row>
    <row r="269" spans="1:234"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row>
    <row r="270" spans="1:234"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row>
    <row r="271" spans="1:234"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row>
    <row r="272" spans="1:234"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row>
    <row r="273" spans="1:234"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row>
    <row r="274" spans="1:234"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row>
    <row r="275" spans="1:234"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row>
    <row r="276" spans="1:234"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row>
    <row r="277" spans="1:234"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row>
    <row r="278" spans="1:234"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row>
    <row r="279" spans="1:234"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row>
    <row r="280" spans="1:234"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row>
    <row r="281" spans="1:234"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row>
    <row r="282" spans="1:234"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row>
    <row r="283" spans="1:234"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row>
    <row r="284" spans="1:234"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row>
    <row r="285" spans="1:234"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row>
    <row r="286" spans="1:234"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row>
    <row r="287" spans="1:234"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row>
    <row r="288" spans="1:234"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row>
    <row r="289" spans="1:234"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row>
    <row r="290" spans="1:234"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row>
    <row r="291" spans="1:234"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row>
    <row r="292" spans="1:234"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row>
    <row r="293" spans="1:234"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row>
    <row r="294" spans="1:234"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row>
    <row r="295" spans="1:234"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row>
    <row r="296" spans="1:234"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row>
    <row r="297" spans="1:234"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row>
    <row r="298" spans="1:234"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row>
    <row r="299" spans="1:234"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row>
    <row r="300" spans="1:234"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row>
    <row r="301" spans="1:234"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row>
    <row r="302" spans="1:234"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row>
    <row r="303" spans="1:234"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row>
    <row r="304" spans="1:234"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row>
    <row r="305" spans="1:234"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row>
    <row r="306" spans="1:234"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row>
    <row r="307" spans="1:234"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row>
    <row r="308" spans="1:234"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row>
    <row r="309" spans="1:234"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row>
    <row r="310" spans="1:234"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row>
    <row r="311" spans="1:234"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row>
    <row r="312" spans="1:234"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row>
    <row r="313" spans="1:234"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row>
    <row r="314" spans="1:234"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row>
    <row r="315" spans="1:234"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row>
    <row r="316" spans="1:234"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row>
    <row r="317" spans="1:234"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row>
    <row r="318" spans="1:234"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row>
    <row r="319" spans="1:234"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row>
    <row r="320" spans="1:234"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row>
    <row r="321" spans="1:234"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row>
    <row r="322" spans="1:234"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row>
    <row r="323" spans="1:234"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row>
    <row r="324" spans="1:234"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row>
    <row r="325" spans="1:234"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row>
    <row r="326" spans="1:234"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row>
    <row r="327" spans="1:234"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row>
    <row r="328" spans="1:234"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row>
    <row r="329" spans="1:234"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row>
    <row r="330" spans="1:234"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row>
    <row r="331" spans="1:234"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row>
    <row r="332" spans="1:234"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row>
    <row r="333" spans="1:234"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row>
    <row r="334" spans="1:234"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row>
    <row r="335" spans="1:234"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row>
    <row r="336" spans="1:234"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row>
    <row r="337" spans="1:234"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row>
    <row r="338" spans="1:234"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row>
    <row r="339" spans="1:234"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row>
    <row r="340" spans="1:234"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row>
    <row r="341" spans="1:234"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row>
    <row r="342" spans="1:234"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row>
    <row r="343" spans="1:234"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row>
    <row r="344" spans="1:234"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row>
    <row r="345" spans="1:234"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row>
    <row r="346" spans="1:234"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row>
    <row r="347" spans="1:234"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row>
    <row r="348" spans="1:234"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row>
    <row r="349" spans="1:234"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row>
    <row r="350" spans="1:234"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row>
    <row r="351" spans="1:234"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row>
    <row r="352" spans="1:234"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row>
    <row r="353" spans="1:234"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row>
    <row r="354" spans="1:234"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row>
    <row r="355" spans="1:234"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row>
    <row r="356" spans="1:234"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row>
    <row r="357" spans="1:234"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row>
    <row r="358" spans="1:234"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row>
    <row r="359" spans="1:234"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row>
    <row r="360" spans="1:234"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row>
    <row r="361" spans="1:234"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row>
    <row r="362" spans="1:234"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row>
    <row r="363" spans="1:234"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row>
    <row r="364" spans="1:234"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row>
    <row r="365" spans="1:234"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row>
    <row r="366" spans="1:234"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row>
    <row r="367" spans="1:234"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row>
    <row r="368" spans="1:234"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row>
    <row r="369" spans="1:234"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row>
    <row r="370" spans="1:234"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row>
    <row r="371" spans="1:234"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row>
    <row r="372" spans="1:234"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row>
    <row r="373" spans="1:234"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row>
    <row r="374" spans="1:234"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row>
    <row r="375" spans="1:234"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row>
    <row r="376" spans="1:234"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row>
    <row r="377" spans="1:234"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row>
    <row r="378" spans="1:234"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row>
    <row r="379" spans="1:234"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row>
    <row r="380" spans="1:234"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row>
    <row r="381" spans="1:234"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row>
    <row r="382" spans="1:234"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row>
    <row r="383" spans="1:234"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row>
    <row r="384" spans="1:234"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row>
    <row r="385" spans="1:234"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row>
    <row r="386" spans="1:234"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c r="GL386" s="23"/>
      <c r="GM386" s="23"/>
      <c r="GN386" s="23"/>
      <c r="GO386" s="23"/>
      <c r="GP386" s="23"/>
      <c r="GQ386" s="23"/>
      <c r="GR386" s="23"/>
      <c r="GS386" s="23"/>
      <c r="GT386" s="23"/>
      <c r="GU386" s="23"/>
      <c r="GV386" s="23"/>
      <c r="GW386" s="23"/>
      <c r="GX386" s="23"/>
      <c r="GY386" s="23"/>
      <c r="GZ386" s="23"/>
      <c r="HA386" s="23"/>
      <c r="HB386" s="23"/>
      <c r="HC386" s="23"/>
      <c r="HD386" s="23"/>
      <c r="HE386" s="23"/>
      <c r="HF386" s="23"/>
      <c r="HG386" s="23"/>
      <c r="HH386" s="23"/>
      <c r="HI386" s="23"/>
      <c r="HJ386" s="23"/>
      <c r="HK386" s="23"/>
      <c r="HL386" s="23"/>
      <c r="HM386" s="23"/>
      <c r="HN386" s="23"/>
      <c r="HO386" s="23"/>
      <c r="HP386" s="23"/>
      <c r="HQ386" s="23"/>
      <c r="HR386" s="23"/>
      <c r="HS386" s="23"/>
      <c r="HT386" s="23"/>
      <c r="HU386" s="23"/>
      <c r="HV386" s="23"/>
      <c r="HW386" s="23"/>
      <c r="HX386" s="23"/>
      <c r="HY386" s="23"/>
      <c r="HZ386" s="23"/>
    </row>
    <row r="387" spans="1:234"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c r="GL387" s="23"/>
      <c r="GM387" s="23"/>
      <c r="GN387" s="23"/>
      <c r="GO387" s="23"/>
      <c r="GP387" s="23"/>
      <c r="GQ387" s="23"/>
      <c r="GR387" s="23"/>
      <c r="GS387" s="23"/>
      <c r="GT387" s="23"/>
      <c r="GU387" s="23"/>
      <c r="GV387" s="23"/>
      <c r="GW387" s="23"/>
      <c r="GX387" s="23"/>
      <c r="GY387" s="23"/>
      <c r="GZ387" s="23"/>
      <c r="HA387" s="23"/>
      <c r="HB387" s="23"/>
      <c r="HC387" s="23"/>
      <c r="HD387" s="23"/>
      <c r="HE387" s="23"/>
      <c r="HF387" s="23"/>
      <c r="HG387" s="23"/>
      <c r="HH387" s="23"/>
      <c r="HI387" s="23"/>
      <c r="HJ387" s="23"/>
      <c r="HK387" s="23"/>
      <c r="HL387" s="23"/>
      <c r="HM387" s="23"/>
      <c r="HN387" s="23"/>
      <c r="HO387" s="23"/>
      <c r="HP387" s="23"/>
      <c r="HQ387" s="23"/>
      <c r="HR387" s="23"/>
      <c r="HS387" s="23"/>
      <c r="HT387" s="23"/>
      <c r="HU387" s="23"/>
      <c r="HV387" s="23"/>
      <c r="HW387" s="23"/>
      <c r="HX387" s="23"/>
      <c r="HY387" s="23"/>
      <c r="HZ387" s="23"/>
    </row>
    <row r="388" spans="1:234"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c r="GL388" s="23"/>
      <c r="GM388" s="23"/>
      <c r="GN388" s="23"/>
      <c r="GO388" s="23"/>
      <c r="GP388" s="23"/>
      <c r="GQ388" s="23"/>
      <c r="GR388" s="23"/>
      <c r="GS388" s="23"/>
      <c r="GT388" s="23"/>
      <c r="GU388" s="23"/>
      <c r="GV388" s="23"/>
      <c r="GW388" s="23"/>
      <c r="GX388" s="23"/>
      <c r="GY388" s="23"/>
      <c r="GZ388" s="23"/>
      <c r="HA388" s="23"/>
      <c r="HB388" s="23"/>
      <c r="HC388" s="23"/>
      <c r="HD388" s="23"/>
      <c r="HE388" s="23"/>
      <c r="HF388" s="23"/>
      <c r="HG388" s="23"/>
      <c r="HH388" s="23"/>
      <c r="HI388" s="23"/>
      <c r="HJ388" s="23"/>
      <c r="HK388" s="23"/>
      <c r="HL388" s="23"/>
      <c r="HM388" s="23"/>
      <c r="HN388" s="23"/>
      <c r="HO388" s="23"/>
      <c r="HP388" s="23"/>
      <c r="HQ388" s="23"/>
      <c r="HR388" s="23"/>
      <c r="HS388" s="23"/>
      <c r="HT388" s="23"/>
      <c r="HU388" s="23"/>
      <c r="HV388" s="23"/>
      <c r="HW388" s="23"/>
      <c r="HX388" s="23"/>
      <c r="HY388" s="23"/>
      <c r="HZ388" s="23"/>
    </row>
    <row r="389" spans="1:234"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row>
    <row r="390" spans="1:234"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row>
    <row r="391" spans="1:234"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row>
    <row r="392" spans="1:234"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row>
    <row r="393" spans="1:234"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row>
    <row r="394" spans="1:234"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row>
    <row r="395" spans="1:234"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row>
    <row r="396" spans="1:234"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row>
    <row r="397" spans="1:234"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row>
    <row r="398" spans="1:234"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row>
    <row r="399" spans="1:234"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row>
    <row r="400" spans="1:234"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row>
    <row r="401" spans="1:192"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row>
    <row r="402" spans="1:192"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row>
    <row r="403" spans="1:192"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row>
    <row r="404" spans="1:192"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row>
    <row r="405" spans="1:192"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row>
    <row r="406" spans="1:192"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row>
    <row r="407" spans="1:192"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row>
    <row r="408" spans="1:192"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row>
    <row r="409" spans="1:192"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row>
    <row r="410" spans="1:192"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row>
    <row r="411" spans="1:192"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row>
    <row r="412" spans="1:192"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row>
    <row r="413" spans="1:192"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row>
    <row r="414" spans="1:192"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row>
    <row r="415" spans="1:192"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row>
    <row r="416" spans="1:192"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row>
    <row r="417" spans="1:192"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row>
    <row r="418" spans="1:192"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row>
    <row r="419" spans="1:192"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row>
    <row r="420" spans="1:192"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row>
    <row r="421" spans="1:192"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row>
    <row r="422" spans="1:192"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row>
    <row r="423" spans="1:192"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row>
    <row r="424" spans="1:192"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row>
    <row r="425" spans="1:192"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row>
    <row r="426" spans="1:192"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row>
    <row r="427" spans="1:192"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row>
    <row r="428" spans="1:192"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row>
    <row r="429" spans="1:192"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row>
    <row r="430" spans="1:192"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row>
    <row r="431" spans="1:192"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row>
    <row r="432" spans="1:192"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row>
    <row r="433" spans="1:192"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row>
    <row r="434" spans="1:192"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row>
    <row r="435" spans="1:192"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row>
    <row r="436" spans="1:192"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row>
    <row r="437" spans="1:192"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row>
    <row r="438" spans="1:192"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row>
    <row r="439" spans="1:192"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row>
    <row r="440" spans="1:192"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row>
    <row r="441" spans="1:192"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row>
    <row r="442" spans="1:192"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row>
    <row r="443" spans="1:192"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row>
    <row r="444" spans="1:192"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row>
    <row r="445" spans="1:192"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row>
    <row r="446" spans="1:192"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row>
    <row r="447" spans="1:192"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row>
    <row r="448" spans="1:192"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row>
    <row r="449" spans="1:192"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row>
    <row r="450" spans="1:192"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row>
    <row r="451" spans="1:192"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row>
    <row r="452" spans="1:192"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row>
    <row r="453" spans="1:192"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row>
    <row r="454" spans="1:192"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row>
    <row r="455" spans="1:192"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row>
    <row r="456" spans="1:192"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row>
    <row r="457" spans="1:192"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row>
    <row r="458" spans="1:192"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row>
    <row r="459" spans="1:192"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row>
    <row r="460" spans="1:192"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row>
    <row r="461" spans="1:192"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row>
    <row r="462" spans="1:192"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row>
    <row r="463" spans="1:192"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row>
    <row r="464" spans="1:192"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row>
    <row r="465" spans="1:192"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row>
    <row r="466" spans="1:192"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row>
    <row r="467" spans="1:192"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row>
    <row r="468" spans="1:192"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row>
    <row r="469" spans="1:192"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row>
    <row r="470" spans="1:192"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row>
    <row r="471" spans="1:192"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row>
    <row r="472" spans="1:192"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row>
    <row r="473" spans="1:192"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row>
    <row r="474" spans="1:192"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row>
    <row r="475" spans="1:192"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row>
    <row r="476" spans="1:192"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row>
    <row r="477" spans="1:192"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row>
    <row r="478" spans="1:192"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row>
    <row r="479" spans="1:192"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row>
    <row r="480" spans="1:192"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row>
    <row r="481" spans="1:192"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row>
    <row r="482" spans="1:192"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row>
    <row r="483" spans="1:192"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row>
    <row r="484" spans="1:192"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row>
    <row r="485" spans="1:192"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row>
    <row r="486" spans="1:192"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row>
    <row r="487" spans="1:192"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row>
    <row r="488" spans="1:192"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row>
    <row r="489" spans="1:192"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row>
    <row r="490" spans="1:192"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row>
    <row r="491" spans="1:192"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row>
    <row r="492" spans="1:192"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row>
    <row r="493" spans="1:192"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row>
    <row r="494" spans="1:192"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row>
    <row r="495" spans="1:192"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row>
    <row r="496" spans="1:192"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row>
    <row r="497" spans="1:192"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row>
    <row r="498" spans="1:192"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row>
    <row r="499" spans="1:192"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row>
    <row r="500" spans="1:192"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row>
    <row r="501" spans="1:192"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row>
    <row r="502" spans="1:192"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row>
    <row r="503" spans="1:192"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row>
    <row r="504" spans="1:192"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row>
    <row r="505" spans="1:192"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row>
    <row r="506" spans="1:192"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row>
    <row r="507" spans="1:192"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row>
    <row r="508" spans="1:192"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row>
    <row r="509" spans="1:192"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row>
    <row r="510" spans="1:192"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row>
    <row r="511" spans="1:192"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row>
    <row r="512" spans="1:192"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row>
    <row r="513" spans="1:192"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row>
    <row r="514" spans="1:192"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row>
    <row r="515" spans="1:192"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row>
    <row r="516" spans="1:192"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row>
    <row r="517" spans="1:192"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row>
    <row r="518" spans="1:192"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row>
    <row r="519" spans="1:192"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row>
    <row r="520" spans="1:192"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row>
    <row r="521" spans="1:192"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row>
    <row r="522" spans="1:192"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row>
    <row r="523" spans="1:192"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row>
    <row r="524" spans="1:192"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row>
    <row r="525" spans="1:192"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row>
    <row r="526" spans="1:192"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row>
    <row r="527" spans="1:192"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row>
    <row r="528" spans="1:192"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row>
    <row r="529" spans="1:192"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row>
    <row r="530" spans="1:192"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row>
    <row r="531" spans="1:192"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row>
    <row r="532" spans="1:192"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row>
    <row r="533" spans="1:192"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row>
    <row r="534" spans="1:192"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row>
    <row r="535" spans="1:192"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row>
    <row r="536" spans="1:192"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row>
    <row r="537" spans="1:192"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row>
    <row r="538" spans="1:192"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row>
    <row r="539" spans="1:192"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row>
    <row r="540" spans="1:192"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row>
    <row r="541" spans="1:192"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row>
    <row r="542" spans="1:192"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row>
    <row r="543" spans="1:192"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row>
    <row r="544" spans="1:192"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row>
    <row r="545" spans="1:192"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row>
    <row r="546" spans="1:192"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row>
    <row r="547" spans="1:192"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row>
    <row r="548" spans="1:192"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row>
    <row r="549" spans="1:192"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row>
    <row r="550" spans="1:192"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row>
    <row r="551" spans="1:192"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row>
    <row r="552" spans="1:192"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row>
    <row r="553" spans="1:192"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row>
    <row r="554" spans="1:192"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row>
    <row r="555" spans="1:192"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row>
    <row r="556" spans="1:192"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row>
    <row r="557" spans="1:192"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row>
    <row r="558" spans="1:192"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row>
    <row r="559" spans="1:192"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row>
    <row r="560" spans="1:192"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row>
    <row r="561" spans="1:192"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row>
    <row r="562" spans="1:192"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row>
    <row r="563" spans="1:192"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row>
    <row r="564" spans="1:192"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row>
    <row r="565" spans="1:192"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row>
    <row r="566" spans="1:192"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row>
    <row r="567" spans="1:192"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row>
    <row r="568" spans="1:192"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row>
    <row r="569" spans="1:192"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row>
    <row r="570" spans="1:192"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row>
    <row r="571" spans="1:192"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row>
    <row r="572" spans="1:192"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row>
    <row r="573" spans="1:192"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row>
    <row r="574" spans="1:192"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row>
    <row r="575" spans="1:192"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row>
    <row r="576" spans="1:192"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row>
    <row r="577" spans="1:192"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row>
    <row r="578" spans="1:192"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row>
    <row r="579" spans="1:192"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row>
    <row r="580" spans="1:192"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row>
    <row r="581" spans="1:192"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row>
    <row r="582" spans="1:192"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row>
    <row r="583" spans="1:192"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row>
    <row r="584" spans="1:192"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row>
    <row r="585" spans="1:192"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row>
    <row r="586" spans="1:192"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row>
    <row r="587" spans="1:192"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row>
    <row r="588" spans="1:192"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row>
    <row r="589" spans="1:192"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row>
    <row r="590" spans="1:192"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row>
    <row r="591" spans="1:192"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row>
    <row r="592" spans="1:192"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row>
    <row r="593" spans="1:192"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row>
    <row r="594" spans="1:192"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row>
    <row r="595" spans="1:192"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row>
    <row r="596" spans="1:192"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row>
    <row r="597" spans="1:192"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row>
    <row r="598" spans="1:192"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row>
    <row r="599" spans="1:192"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row>
    <row r="600" spans="1:192"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row>
    <row r="601" spans="1:192"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row>
    <row r="602" spans="1:192"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row>
    <row r="603" spans="1:192"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row>
    <row r="604" spans="1:192"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row>
    <row r="605" spans="1:192"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row>
    <row r="606" spans="1:192"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row>
    <row r="607" spans="1:192"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row>
    <row r="608" spans="1:192"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row>
    <row r="609" spans="1:192"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row>
    <row r="610" spans="1:192"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row>
    <row r="611" spans="1:192"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row>
    <row r="612" spans="1:192"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row>
    <row r="613" spans="1:192"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row>
    <row r="614" spans="1:192"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row>
    <row r="615" spans="1:192"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row>
    <row r="616" spans="1:192"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row>
    <row r="617" spans="1:192"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row>
    <row r="618" spans="1:192"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row>
    <row r="619" spans="1:192"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row>
    <row r="620" spans="1:192"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row>
    <row r="621" spans="1:192"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row>
    <row r="622" spans="1:192"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row>
    <row r="623" spans="1:192"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row>
    <row r="624" spans="1:192"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row>
    <row r="625" spans="1:192"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row>
    <row r="626" spans="1:192"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row>
    <row r="627" spans="1:192"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row>
    <row r="628" spans="1:192"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row>
    <row r="629" spans="1:192"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row>
    <row r="630" spans="1:192"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row>
    <row r="631" spans="1:192"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row>
    <row r="632" spans="1:192"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row>
    <row r="633" spans="1:192"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row>
    <row r="634" spans="1:192"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row>
    <row r="635" spans="1:192"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row>
    <row r="636" spans="1:192"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row>
    <row r="637" spans="1:192"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row>
    <row r="638" spans="1:192"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row>
    <row r="639" spans="1:192"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row>
    <row r="640" spans="1:192"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row>
    <row r="641" spans="1:192"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row>
    <row r="642" spans="1:192"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row>
    <row r="643" spans="1:192"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row>
    <row r="644" spans="1:192"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row>
    <row r="645" spans="1:192"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row>
    <row r="646" spans="1:192"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row>
    <row r="647" spans="1:192"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row>
    <row r="648" spans="1:192"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row>
    <row r="649" spans="1:192"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row>
    <row r="650" spans="1:192"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row>
    <row r="651" spans="1:192"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row>
    <row r="652" spans="1:192"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row>
    <row r="653" spans="1:192"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row>
    <row r="654" spans="1:192"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row>
    <row r="655" spans="1:192"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row>
    <row r="656" spans="1:192"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row>
    <row r="657" spans="1:192"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row>
    <row r="658" spans="1:192"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row>
    <row r="659" spans="1:192"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row>
    <row r="660" spans="1:192"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row>
    <row r="661" spans="1:192"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row>
    <row r="662" spans="1:192"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row>
    <row r="663" spans="1:192"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row>
    <row r="664" spans="1:192"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row>
    <row r="665" spans="1:192"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row>
    <row r="666" spans="1:192"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row>
    <row r="667" spans="1:192"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row>
    <row r="668" spans="1:192"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row>
    <row r="669" spans="1:192"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row>
    <row r="670" spans="1:192"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row>
    <row r="671" spans="1:192"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row>
    <row r="672" spans="1:192"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row>
    <row r="673" spans="1:192"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row>
    <row r="674" spans="1:192"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row>
    <row r="675" spans="1:192"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row>
    <row r="676" spans="1:192"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row>
    <row r="677" spans="1:192"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row>
    <row r="678" spans="1:192"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row>
    <row r="679" spans="1:192"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row>
    <row r="680" spans="1:192"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row>
    <row r="681" spans="1:192"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row>
    <row r="682" spans="1:192"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row>
    <row r="683" spans="1:192"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row>
    <row r="684" spans="1:192"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row>
    <row r="685" spans="1:192"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row>
    <row r="686" spans="1:192"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row>
    <row r="687" spans="1:192"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row>
    <row r="688" spans="1:192"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row>
    <row r="689" spans="1:192"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row>
    <row r="690" spans="1:192"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row>
    <row r="691" spans="1:192"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row>
    <row r="692" spans="1:192"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row>
    <row r="693" spans="1:192"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row>
    <row r="694" spans="1:192"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row>
    <row r="695" spans="1:192"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row>
    <row r="696" spans="1:192"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row>
    <row r="697" spans="1:192"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row>
    <row r="698" spans="1:192"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row>
    <row r="699" spans="1:192"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row>
    <row r="700" spans="1:192"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row>
    <row r="701" spans="1:192"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row>
    <row r="702" spans="1:192"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row>
    <row r="703" spans="1:192"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row>
    <row r="704" spans="1:192"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row>
    <row r="705" spans="1:192"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row>
    <row r="706" spans="1:192"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row>
    <row r="707" spans="1:192"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row>
    <row r="708" spans="1:192"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row>
    <row r="709" spans="1:192"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row>
    <row r="710" spans="1:192"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row>
    <row r="711" spans="1:192"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row>
    <row r="712" spans="1:192"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row>
    <row r="713" spans="1:192"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row>
    <row r="714" spans="1:192"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row>
    <row r="715" spans="1:192"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row>
    <row r="716" spans="1:192"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row>
    <row r="717" spans="1:192"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row>
    <row r="718" spans="1:192"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row>
    <row r="719" spans="1:192"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row>
    <row r="720" spans="1:192"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row>
    <row r="721" spans="1:192"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row>
    <row r="722" spans="1:192"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row>
    <row r="723" spans="1:192"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row>
    <row r="724" spans="1:192"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row>
    <row r="725" spans="1:192"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row>
    <row r="726" spans="1:192"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row>
    <row r="727" spans="1:192"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row>
    <row r="728" spans="1:192"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row>
    <row r="729" spans="1:192"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row>
    <row r="730" spans="1:192"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row>
    <row r="731" spans="1:192"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row>
    <row r="732" spans="1:192"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row>
    <row r="733" spans="1:192"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row>
    <row r="734" spans="1:192"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row>
    <row r="735" spans="1:192"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row>
    <row r="736" spans="1:192"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row>
    <row r="737" spans="1:192"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row>
    <row r="738" spans="1:192"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row>
    <row r="739" spans="1:192"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row>
    <row r="740" spans="1:192"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row>
    <row r="741" spans="1:192"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row>
    <row r="742" spans="1:192"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row>
    <row r="743" spans="1:192"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row>
    <row r="744" spans="1:192"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row>
    <row r="745" spans="1:192"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row>
    <row r="746" spans="1:192"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row>
    <row r="747" spans="1:192"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row>
    <row r="748" spans="1:192"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row>
    <row r="749" spans="1:192"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row>
    <row r="750" spans="1:192"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row>
    <row r="751" spans="1:192"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row>
    <row r="752" spans="1:192"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row>
    <row r="753" spans="1:192"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row>
    <row r="754" spans="1:192"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row>
    <row r="755" spans="1:192"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row>
    <row r="756" spans="1:192"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row>
    <row r="757" spans="1:192"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row>
    <row r="758" spans="1:192"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row>
    <row r="759" spans="1:192"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row>
    <row r="760" spans="1:192"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row>
    <row r="761" spans="1:192"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row>
    <row r="762" spans="1:192"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row>
    <row r="763" spans="1:192"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row>
    <row r="764" spans="1:192"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row>
    <row r="765" spans="1:192"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row>
    <row r="766" spans="1:192"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row>
    <row r="767" spans="1:192"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row>
    <row r="768" spans="1:192"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row>
    <row r="769" spans="1:192"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row>
    <row r="770" spans="1:192"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row>
    <row r="771" spans="1:192"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row>
    <row r="772" spans="1:192"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row>
    <row r="773" spans="1:192"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row>
    <row r="774" spans="1:192"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row>
    <row r="775" spans="1:192"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row>
    <row r="776" spans="1:192"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row>
    <row r="777" spans="1:192"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row>
    <row r="778" spans="1:192"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row>
    <row r="779" spans="1:192"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row>
    <row r="780" spans="1:192"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row>
    <row r="781" spans="1:192"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row>
    <row r="782" spans="1:192"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row>
    <row r="783" spans="1:192"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row>
    <row r="784" spans="1:192"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row>
    <row r="785" spans="1:192"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row>
    <row r="786" spans="1:192"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row>
    <row r="787" spans="1:192"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row>
    <row r="788" spans="1:192"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row>
    <row r="789" spans="1:192"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row>
    <row r="790" spans="1:192"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row>
    <row r="791" spans="1:192"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row>
    <row r="792" spans="1:192"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row>
    <row r="793" spans="1:192"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row>
    <row r="794" spans="1:192"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row>
    <row r="795" spans="1:192"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row>
    <row r="796" spans="1:192"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row>
    <row r="797" spans="1:192"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row>
    <row r="798" spans="1:192"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row>
    <row r="799" spans="1:192"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row>
    <row r="800" spans="1:192"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row>
    <row r="801" spans="1:192"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row>
    <row r="802" spans="1:192"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row>
    <row r="803" spans="1:192"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row>
    <row r="804" spans="1:192"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row>
    <row r="805" spans="1:192"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row>
    <row r="806" spans="1:192"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row>
    <row r="807" spans="1:192"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row>
    <row r="808" spans="1:192"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row>
    <row r="809" spans="1:192"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row>
    <row r="810" spans="1:192"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row>
    <row r="811" spans="1:192"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row>
    <row r="812" spans="1:192"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row>
    <row r="813" spans="1:192"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row>
    <row r="814" spans="1:192"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row>
    <row r="815" spans="1:192"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row>
    <row r="816" spans="1:192"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row>
    <row r="817" spans="1:192"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row>
    <row r="818" spans="1:192"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row>
    <row r="819" spans="1:192"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row>
    <row r="820" spans="1:192"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row>
    <row r="821" spans="1:192"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row>
    <row r="822" spans="1:192"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row>
    <row r="823" spans="1:192"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row>
    <row r="824" spans="1:192"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row>
    <row r="825" spans="1:192"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row>
    <row r="826" spans="1:192"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row>
    <row r="827" spans="1:192"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row>
    <row r="828" spans="1:192"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row>
    <row r="829" spans="1:192"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row>
    <row r="830" spans="1:192"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row>
    <row r="831" spans="1:192"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row>
    <row r="832" spans="1:192"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row>
    <row r="833" spans="1:192"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row>
    <row r="834" spans="1:192"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row>
    <row r="835" spans="1:192"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row>
    <row r="836" spans="1:192"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row>
    <row r="837" spans="1:192"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row>
    <row r="838" spans="1:192"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row>
    <row r="839" spans="1:192"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row>
    <row r="840" spans="1:192"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row>
    <row r="841" spans="1:192"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row>
    <row r="842" spans="1:192"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row>
    <row r="843" spans="1:192"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row>
    <row r="844" spans="1:192"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row>
    <row r="845" spans="1:192"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row>
    <row r="846" spans="1:192"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row>
    <row r="847" spans="1:192"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row>
    <row r="848" spans="1:192"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row>
    <row r="849" spans="1:192"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row>
    <row r="850" spans="1:192"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row>
    <row r="851" spans="1:192"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row>
    <row r="852" spans="1:192"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row>
    <row r="853" spans="1:192"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row>
    <row r="854" spans="1:192"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row>
    <row r="855" spans="1:192"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row>
    <row r="856" spans="1:192"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row>
    <row r="857" spans="1:192"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row>
    <row r="858" spans="1:192"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row>
    <row r="859" spans="1:192"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row>
    <row r="860" spans="1:192"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row>
    <row r="861" spans="1:192"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row>
    <row r="862" spans="1:192"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row>
    <row r="863" spans="1:192"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row>
    <row r="864" spans="1:192"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row>
    <row r="865" spans="1:192"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row>
    <row r="866" spans="1:192"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row>
    <row r="867" spans="1:192"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row>
    <row r="868" spans="1:192"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row>
    <row r="869" spans="1:192"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row>
    <row r="870" spans="1:192"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row>
    <row r="871" spans="1:192"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row>
    <row r="872" spans="1:192"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row>
    <row r="873" spans="1:192"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row>
    <row r="874" spans="1:192"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row>
    <row r="875" spans="1:192"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row>
    <row r="876" spans="1:192"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row>
    <row r="877" spans="1:192"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row>
    <row r="878" spans="1:192"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row>
    <row r="879" spans="1:192"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row>
    <row r="880" spans="1:192"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row>
    <row r="881" spans="1:192"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row>
    <row r="882" spans="1:192"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row>
    <row r="883" spans="1:192"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row>
    <row r="884" spans="1:192"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row>
    <row r="885" spans="1:192"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row>
    <row r="886" spans="1:192"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row>
    <row r="887" spans="1:192"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row>
    <row r="888" spans="1:192"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row>
    <row r="889" spans="1:192"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row>
    <row r="890" spans="1:192"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row>
    <row r="891" spans="1:192"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row>
    <row r="892" spans="1:192"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row>
    <row r="893" spans="1:192"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row>
    <row r="894" spans="1:192"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row>
    <row r="895" spans="1:192"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row>
    <row r="896" spans="1:192"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row>
    <row r="897" spans="1:192"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row>
    <row r="898" spans="1:192"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row>
    <row r="899" spans="1:192"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row>
    <row r="900" spans="1:192"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row>
    <row r="901" spans="1:192"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row>
    <row r="902" spans="1:192"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row>
    <row r="903" spans="1:192"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row>
    <row r="904" spans="1:192"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row>
    <row r="905" spans="1:192"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row>
    <row r="906" spans="1:192"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row>
    <row r="907" spans="1:192"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row>
    <row r="908" spans="1:192"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row>
    <row r="909" spans="1:192"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row>
    <row r="910" spans="1:192"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row>
    <row r="911" spans="1:192"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row>
    <row r="912" spans="1:192"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row>
    <row r="913" spans="1:192"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row>
    <row r="914" spans="1:192"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row>
    <row r="915" spans="1:192"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row>
    <row r="916" spans="1:192"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row>
    <row r="917" spans="1:192"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row>
    <row r="918" spans="1:192"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row>
    <row r="919" spans="1:192"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row>
    <row r="920" spans="1:192"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row>
    <row r="921" spans="1:192"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row>
    <row r="922" spans="1:192"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row>
    <row r="923" spans="1:192"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row>
    <row r="924" spans="1:192"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row>
    <row r="925" spans="1:192"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row>
    <row r="926" spans="1:192"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row>
    <row r="927" spans="1:192"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row>
    <row r="928" spans="1:192"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row>
    <row r="929" spans="1:192"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row>
    <row r="930" spans="1:192"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row>
    <row r="931" spans="1:192"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row>
    <row r="932" spans="1:192"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row>
    <row r="933" spans="1:192"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row>
    <row r="934" spans="1:192"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row>
    <row r="935" spans="1:192"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row>
    <row r="936" spans="1:192"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row>
    <row r="937" spans="1:192"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row>
    <row r="938" spans="1:192"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row>
    <row r="939" spans="1:192"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row>
    <row r="940" spans="1:192"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row>
    <row r="941" spans="1:192"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row>
    <row r="942" spans="1:192"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row>
    <row r="943" spans="1:192"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row>
    <row r="944" spans="1:192"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row>
    <row r="945" spans="1:192"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row>
    <row r="946" spans="1:192"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row>
    <row r="947" spans="1:192"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row>
    <row r="948" spans="1:192"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row>
    <row r="949" spans="1:192"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row>
    <row r="950" spans="1:192"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row>
    <row r="951" spans="1:192"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row>
    <row r="952" spans="1:192"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row>
    <row r="953" spans="1:192"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row>
    <row r="954" spans="1:192"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row>
    <row r="955" spans="1:192"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row>
    <row r="956" spans="1:192"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row>
    <row r="957" spans="1:192"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row>
    <row r="958" spans="1:192"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row>
    <row r="959" spans="1:192"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row>
    <row r="960" spans="1:192"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row>
    <row r="961" spans="1:192"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row>
    <row r="962" spans="1:192"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row>
    <row r="963" spans="1:192"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row>
    <row r="964" spans="1:192"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row>
    <row r="965" spans="1:192"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row>
    <row r="966" spans="1:192"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row>
    <row r="967" spans="1:192"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row>
    <row r="968" spans="1:192"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row>
    <row r="969" spans="1:192"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row>
    <row r="970" spans="1:192"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row>
    <row r="971" spans="1:192"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row>
    <row r="972" spans="1:192"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row>
    <row r="973" spans="1:192"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row>
    <row r="974" spans="1:192"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row>
    <row r="975" spans="1:192"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row>
    <row r="976" spans="1:192"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row>
    <row r="977" spans="1:192"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row>
    <row r="978" spans="1:192"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row>
    <row r="979" spans="1:192"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row>
    <row r="980" spans="1:192"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row>
    <row r="981" spans="1:192"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row>
    <row r="982" spans="1:192"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row>
    <row r="983" spans="1:192"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row>
    <row r="984" spans="1:192"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row>
    <row r="985" spans="1:192"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row>
    <row r="986" spans="1:192"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row>
    <row r="987" spans="1:192"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row>
    <row r="988" spans="1:192"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row>
    <row r="989" spans="1:192"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row>
    <row r="990" spans="1:192"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row>
    <row r="991" spans="1:192"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row>
    <row r="992" spans="1:192"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row>
    <row r="993" spans="1:192"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row>
    <row r="994" spans="1:192"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row>
    <row r="995" spans="1:192"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row>
    <row r="996" spans="1:192"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row>
    <row r="997" spans="1:192"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row>
    <row r="998" spans="1:192"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row>
    <row r="999" spans="1:192"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row>
    <row r="1000" spans="1:192"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row>
    <row r="1001" spans="1:192"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row>
    <row r="1002" spans="1:192" x14ac:dyDescent="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row>
    <row r="1003" spans="1:192" x14ac:dyDescent="0.2">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row>
    <row r="1004" spans="1:192" x14ac:dyDescent="0.2">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row>
    <row r="1005" spans="1:192" x14ac:dyDescent="0.2">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row>
    <row r="1006" spans="1:192" x14ac:dyDescent="0.2">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row>
    <row r="1007" spans="1:192" x14ac:dyDescent="0.2">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row>
    <row r="1008" spans="1:192" x14ac:dyDescent="0.2">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row>
    <row r="1009" spans="1:192" x14ac:dyDescent="0.2">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row>
    <row r="1010" spans="1:192" x14ac:dyDescent="0.2">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row>
    <row r="1011" spans="1:192" x14ac:dyDescent="0.2">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row>
    <row r="1012" spans="1:192" x14ac:dyDescent="0.2">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row>
    <row r="1013" spans="1:192" x14ac:dyDescent="0.2">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row>
    <row r="1014" spans="1:192" x14ac:dyDescent="0.2">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row>
    <row r="1015" spans="1:192" x14ac:dyDescent="0.2">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row>
    <row r="1016" spans="1:192" x14ac:dyDescent="0.2">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row>
    <row r="1017" spans="1:192" x14ac:dyDescent="0.2">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row>
    <row r="1018" spans="1:192" x14ac:dyDescent="0.2">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row>
    <row r="1019" spans="1:192" x14ac:dyDescent="0.2">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row>
    <row r="1020" spans="1:192" x14ac:dyDescent="0.2">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row>
    <row r="1021" spans="1:192" x14ac:dyDescent="0.2">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row>
    <row r="1022" spans="1:192" x14ac:dyDescent="0.2">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row>
    <row r="1023" spans="1:192" x14ac:dyDescent="0.2">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row>
    <row r="1024" spans="1:192" x14ac:dyDescent="0.2">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row>
    <row r="1025" spans="1:192" x14ac:dyDescent="0.2">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row>
    <row r="1026" spans="1:192" x14ac:dyDescent="0.2">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row>
    <row r="1027" spans="1:192" x14ac:dyDescent="0.2">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row>
    <row r="1028" spans="1:192" x14ac:dyDescent="0.2">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row>
    <row r="1029" spans="1:192" x14ac:dyDescent="0.2">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row>
    <row r="1030" spans="1:192" x14ac:dyDescent="0.2">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row>
    <row r="1031" spans="1:192" x14ac:dyDescent="0.2">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row>
    <row r="1032" spans="1:192" x14ac:dyDescent="0.2">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row>
    <row r="1033" spans="1:192" x14ac:dyDescent="0.2">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row>
    <row r="1034" spans="1:192" x14ac:dyDescent="0.2">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row>
    <row r="1035" spans="1:192" x14ac:dyDescent="0.2">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row>
    <row r="1036" spans="1:192" x14ac:dyDescent="0.2">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row>
    <row r="1037" spans="1:192" x14ac:dyDescent="0.2">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row>
    <row r="1038" spans="1:192" x14ac:dyDescent="0.2">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row>
    <row r="1039" spans="1:192" x14ac:dyDescent="0.2">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row>
    <row r="1040" spans="1:192" x14ac:dyDescent="0.2">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row>
    <row r="1041" spans="1:192" x14ac:dyDescent="0.2">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row>
    <row r="1042" spans="1:192" x14ac:dyDescent="0.2">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row>
    <row r="1043" spans="1:192" x14ac:dyDescent="0.2">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row>
    <row r="1044" spans="1:192" x14ac:dyDescent="0.2">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row>
    <row r="1045" spans="1:192" x14ac:dyDescent="0.2">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row>
    <row r="1046" spans="1:192" x14ac:dyDescent="0.2">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row>
    <row r="1047" spans="1:192" x14ac:dyDescent="0.2">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row>
    <row r="1048" spans="1:192" x14ac:dyDescent="0.2">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row>
    <row r="1049" spans="1:192" x14ac:dyDescent="0.2">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row>
    <row r="1050" spans="1:192" x14ac:dyDescent="0.2">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row>
    <row r="1051" spans="1:192" x14ac:dyDescent="0.2">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row>
    <row r="1052" spans="1:192" x14ac:dyDescent="0.2">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row>
    <row r="1053" spans="1:192" x14ac:dyDescent="0.2">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row>
    <row r="1054" spans="1:192" x14ac:dyDescent="0.2">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row>
    <row r="1055" spans="1:192" x14ac:dyDescent="0.2">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row>
    <row r="1056" spans="1:192" x14ac:dyDescent="0.2">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row>
    <row r="1057" spans="1:192" x14ac:dyDescent="0.2">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row>
    <row r="1058" spans="1:192" x14ac:dyDescent="0.2">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row>
    <row r="1059" spans="1:192" x14ac:dyDescent="0.2">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row>
    <row r="1060" spans="1:192" x14ac:dyDescent="0.2">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row>
    <row r="1061" spans="1:192" x14ac:dyDescent="0.2">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row>
    <row r="1062" spans="1:192" x14ac:dyDescent="0.2">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row>
    <row r="1063" spans="1:192" x14ac:dyDescent="0.2">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row>
    <row r="1064" spans="1:192" x14ac:dyDescent="0.2">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row>
    <row r="1065" spans="1:192" x14ac:dyDescent="0.2">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row>
    <row r="1066" spans="1:192" x14ac:dyDescent="0.2">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row>
    <row r="1067" spans="1:192" x14ac:dyDescent="0.2">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row>
    <row r="1068" spans="1:192" x14ac:dyDescent="0.2">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row>
    <row r="1069" spans="1:192" x14ac:dyDescent="0.2">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row>
    <row r="1070" spans="1:192" x14ac:dyDescent="0.2">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row>
    <row r="1071" spans="1:192" x14ac:dyDescent="0.2">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row>
    <row r="1072" spans="1:192" x14ac:dyDescent="0.2">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row>
    <row r="1073" spans="1:192" x14ac:dyDescent="0.2">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row>
    <row r="1074" spans="1:192" x14ac:dyDescent="0.2">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row>
    <row r="1075" spans="1:192" x14ac:dyDescent="0.2">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row>
    <row r="1076" spans="1:192" x14ac:dyDescent="0.2">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row>
    <row r="1077" spans="1:192" x14ac:dyDescent="0.2">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row>
    <row r="1078" spans="1:192" x14ac:dyDescent="0.2">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row>
    <row r="1079" spans="1:192" x14ac:dyDescent="0.2">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row>
    <row r="1080" spans="1:192" x14ac:dyDescent="0.2">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row>
    <row r="1081" spans="1:192" x14ac:dyDescent="0.2">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row>
    <row r="1082" spans="1:192" x14ac:dyDescent="0.2">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row>
    <row r="1083" spans="1:192" x14ac:dyDescent="0.2">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row>
    <row r="1084" spans="1:192" x14ac:dyDescent="0.2">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row>
    <row r="1085" spans="1:192" x14ac:dyDescent="0.2">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row>
    <row r="1086" spans="1:192" x14ac:dyDescent="0.2">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row>
    <row r="1087" spans="1:192" x14ac:dyDescent="0.2">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row>
    <row r="1088" spans="1:192" x14ac:dyDescent="0.2">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row>
    <row r="1089" spans="1:192" x14ac:dyDescent="0.2">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row>
    <row r="1090" spans="1:192" x14ac:dyDescent="0.2">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row>
    <row r="1091" spans="1:192" x14ac:dyDescent="0.2">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row>
    <row r="1092" spans="1:192" x14ac:dyDescent="0.2">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row>
    <row r="1093" spans="1:192" x14ac:dyDescent="0.2">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row>
    <row r="1094" spans="1:192" x14ac:dyDescent="0.2">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row>
    <row r="1095" spans="1:192" x14ac:dyDescent="0.2">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row>
    <row r="1096" spans="1:192" x14ac:dyDescent="0.2">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row>
    <row r="1097" spans="1:192" x14ac:dyDescent="0.2">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row>
    <row r="1098" spans="1:192" x14ac:dyDescent="0.2">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row>
    <row r="1099" spans="1:192" x14ac:dyDescent="0.2">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row>
    <row r="1100" spans="1:192" x14ac:dyDescent="0.2">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row>
    <row r="1101" spans="1:192" x14ac:dyDescent="0.2">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row>
    <row r="1102" spans="1:192" x14ac:dyDescent="0.2">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row>
    <row r="1103" spans="1:192" x14ac:dyDescent="0.2">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row>
    <row r="1104" spans="1:192" x14ac:dyDescent="0.2">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row>
    <row r="1105" spans="1:192" x14ac:dyDescent="0.2">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row>
    <row r="1106" spans="1:192" x14ac:dyDescent="0.2">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row>
    <row r="1107" spans="1:192" x14ac:dyDescent="0.2">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row>
    <row r="1108" spans="1:192" x14ac:dyDescent="0.2">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row>
    <row r="1109" spans="1:192" x14ac:dyDescent="0.2">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row>
    <row r="1110" spans="1:192" x14ac:dyDescent="0.2">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row>
    <row r="1111" spans="1:192" x14ac:dyDescent="0.2">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row>
    <row r="1112" spans="1:192" x14ac:dyDescent="0.2">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row>
    <row r="1113" spans="1:192" x14ac:dyDescent="0.2">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row>
    <row r="1114" spans="1:192" x14ac:dyDescent="0.2">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row>
    <row r="1115" spans="1:192" x14ac:dyDescent="0.2">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row>
    <row r="1116" spans="1:192" x14ac:dyDescent="0.2">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row>
    <row r="1117" spans="1:192" x14ac:dyDescent="0.2">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row>
    <row r="1118" spans="1:192" x14ac:dyDescent="0.2">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row>
    <row r="1119" spans="1:192" x14ac:dyDescent="0.2">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row>
    <row r="1120" spans="1:192" x14ac:dyDescent="0.2">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row>
    <row r="1121" spans="1:192" x14ac:dyDescent="0.2">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row>
    <row r="1122" spans="1:192" x14ac:dyDescent="0.2">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row>
    <row r="1123" spans="1:192" x14ac:dyDescent="0.2">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row>
    <row r="1124" spans="1:192" x14ac:dyDescent="0.2">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row>
    <row r="1125" spans="1:192" x14ac:dyDescent="0.2">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row>
    <row r="1126" spans="1:192" x14ac:dyDescent="0.2">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row>
    <row r="1127" spans="1:192" x14ac:dyDescent="0.2">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row>
    <row r="1128" spans="1:192" x14ac:dyDescent="0.2">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row>
    <row r="1129" spans="1:192" x14ac:dyDescent="0.2">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row>
    <row r="1130" spans="1:192" x14ac:dyDescent="0.2">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row>
    <row r="1131" spans="1:192" x14ac:dyDescent="0.2">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row>
    <row r="1132" spans="1:192" x14ac:dyDescent="0.2">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row>
    <row r="1133" spans="1:192" x14ac:dyDescent="0.2">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row>
    <row r="1134" spans="1:192" x14ac:dyDescent="0.2">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row>
    <row r="1135" spans="1:192" x14ac:dyDescent="0.2">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row>
    <row r="1136" spans="1:192" x14ac:dyDescent="0.2">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row>
    <row r="1137" spans="1:192" x14ac:dyDescent="0.2">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row>
    <row r="1138" spans="1:192" x14ac:dyDescent="0.2">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row>
    <row r="1139" spans="1:192" x14ac:dyDescent="0.2">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row>
    <row r="1140" spans="1:192" x14ac:dyDescent="0.2">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row>
    <row r="1141" spans="1:192" x14ac:dyDescent="0.2">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row>
    <row r="1142" spans="1:192" x14ac:dyDescent="0.2">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row>
    <row r="1143" spans="1:192" x14ac:dyDescent="0.2">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row>
    <row r="1144" spans="1:192" x14ac:dyDescent="0.2">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row>
    <row r="1145" spans="1:192" x14ac:dyDescent="0.2">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row>
    <row r="1146" spans="1:192" x14ac:dyDescent="0.2">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row>
    <row r="1147" spans="1:192" x14ac:dyDescent="0.2">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row>
    <row r="1148" spans="1:192" x14ac:dyDescent="0.2">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row>
    <row r="1149" spans="1:192" x14ac:dyDescent="0.2">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row>
    <row r="1150" spans="1:192" x14ac:dyDescent="0.2">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row>
    <row r="1151" spans="1:192" x14ac:dyDescent="0.2">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row>
    <row r="1152" spans="1:192" x14ac:dyDescent="0.2">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row>
    <row r="1153" spans="1:192" x14ac:dyDescent="0.2">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row>
    <row r="1154" spans="1:192" x14ac:dyDescent="0.2">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row>
    <row r="1155" spans="1:192" x14ac:dyDescent="0.2">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row>
    <row r="1156" spans="1:192" x14ac:dyDescent="0.2">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row>
    <row r="1157" spans="1:192" x14ac:dyDescent="0.2">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row>
    <row r="1158" spans="1:192" x14ac:dyDescent="0.2">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row>
    <row r="1159" spans="1:192" x14ac:dyDescent="0.2">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row>
    <row r="1160" spans="1:192" x14ac:dyDescent="0.2">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row>
    <row r="1161" spans="1:192" x14ac:dyDescent="0.2">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row>
    <row r="1162" spans="1:192" x14ac:dyDescent="0.2">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row>
    <row r="1163" spans="1:192" x14ac:dyDescent="0.2">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row>
    <row r="1164" spans="1:192" x14ac:dyDescent="0.2">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row>
    <row r="1165" spans="1:192" x14ac:dyDescent="0.2">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row>
    <row r="1166" spans="1:192" x14ac:dyDescent="0.2">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row>
    <row r="1167" spans="1:192" x14ac:dyDescent="0.2">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row>
    <row r="1168" spans="1:192" x14ac:dyDescent="0.2">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row>
    <row r="1169" spans="1:192" x14ac:dyDescent="0.2">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row>
    <row r="1170" spans="1:192" x14ac:dyDescent="0.2">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row>
    <row r="1171" spans="1:192" x14ac:dyDescent="0.2">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row>
    <row r="1172" spans="1:192" x14ac:dyDescent="0.2">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row>
    <row r="1173" spans="1:192" x14ac:dyDescent="0.2">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row>
    <row r="1174" spans="1:192" x14ac:dyDescent="0.2">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23"/>
      <c r="DX1174" s="23"/>
      <c r="DY1174" s="23"/>
      <c r="DZ1174" s="23"/>
      <c r="EA1174" s="23"/>
      <c r="EB1174" s="23"/>
      <c r="EC1174" s="23"/>
      <c r="ED1174" s="23"/>
      <c r="EE1174" s="23"/>
      <c r="EF1174" s="23"/>
      <c r="EG1174" s="23"/>
      <c r="EH1174" s="23"/>
      <c r="EI1174" s="23"/>
      <c r="EJ1174" s="23"/>
      <c r="EK1174" s="23"/>
      <c r="EL1174" s="23"/>
      <c r="EM1174" s="23"/>
      <c r="EN1174" s="23"/>
      <c r="EO1174" s="23"/>
      <c r="EP1174" s="23"/>
      <c r="EQ1174" s="23"/>
      <c r="ER1174" s="23"/>
      <c r="ES1174" s="23"/>
      <c r="ET1174" s="23"/>
      <c r="EU1174" s="23"/>
      <c r="EV1174" s="23"/>
      <c r="EW1174" s="23"/>
      <c r="EX1174" s="23"/>
      <c r="EY1174" s="23"/>
      <c r="EZ1174" s="23"/>
      <c r="FA1174" s="23"/>
      <c r="FB1174" s="23"/>
      <c r="FC1174" s="23"/>
      <c r="FD1174" s="23"/>
      <c r="FE1174" s="23"/>
      <c r="FF1174" s="23"/>
      <c r="FG1174" s="23"/>
      <c r="FH1174" s="23"/>
      <c r="FI1174" s="23"/>
      <c r="FJ1174" s="23"/>
      <c r="FK1174" s="23"/>
      <c r="FL1174" s="23"/>
      <c r="FM1174" s="23"/>
      <c r="FN1174" s="23"/>
      <c r="FO1174" s="23"/>
      <c r="FP1174" s="23"/>
      <c r="FQ1174" s="23"/>
      <c r="FR1174" s="23"/>
      <c r="FS1174" s="23"/>
      <c r="FT1174" s="23"/>
      <c r="FU1174" s="23"/>
      <c r="FV1174" s="23"/>
      <c r="FW1174" s="23"/>
      <c r="FX1174" s="23"/>
      <c r="FY1174" s="23"/>
      <c r="FZ1174" s="23"/>
      <c r="GA1174" s="23"/>
      <c r="GB1174" s="23"/>
      <c r="GC1174" s="23"/>
      <c r="GD1174" s="23"/>
      <c r="GE1174" s="23"/>
      <c r="GF1174" s="23"/>
      <c r="GG1174" s="23"/>
      <c r="GH1174" s="23"/>
      <c r="GI1174" s="23"/>
      <c r="GJ1174" s="23"/>
    </row>
    <row r="1175" spans="1:192" x14ac:dyDescent="0.2">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23"/>
      <c r="DX1175" s="23"/>
      <c r="DY1175" s="23"/>
      <c r="DZ1175" s="23"/>
      <c r="EA1175" s="23"/>
      <c r="EB1175" s="23"/>
      <c r="EC1175" s="23"/>
      <c r="ED1175" s="23"/>
      <c r="EE1175" s="23"/>
      <c r="EF1175" s="23"/>
      <c r="EG1175" s="23"/>
      <c r="EH1175" s="23"/>
      <c r="EI1175" s="23"/>
      <c r="EJ1175" s="23"/>
      <c r="EK1175" s="23"/>
      <c r="EL1175" s="23"/>
      <c r="EM1175" s="23"/>
      <c r="EN1175" s="23"/>
      <c r="EO1175" s="23"/>
      <c r="EP1175" s="23"/>
      <c r="EQ1175" s="23"/>
      <c r="ER1175" s="23"/>
      <c r="ES1175" s="23"/>
      <c r="ET1175" s="23"/>
      <c r="EU1175" s="23"/>
      <c r="EV1175" s="23"/>
      <c r="EW1175" s="23"/>
      <c r="EX1175" s="23"/>
      <c r="EY1175" s="23"/>
      <c r="EZ1175" s="23"/>
      <c r="FA1175" s="23"/>
      <c r="FB1175" s="23"/>
      <c r="FC1175" s="23"/>
      <c r="FD1175" s="23"/>
      <c r="FE1175" s="23"/>
      <c r="FF1175" s="23"/>
      <c r="FG1175" s="23"/>
      <c r="FH1175" s="23"/>
      <c r="FI1175" s="23"/>
      <c r="FJ1175" s="23"/>
      <c r="FK1175" s="23"/>
      <c r="FL1175" s="23"/>
      <c r="FM1175" s="23"/>
      <c r="FN1175" s="23"/>
      <c r="FO1175" s="23"/>
      <c r="FP1175" s="23"/>
      <c r="FQ1175" s="23"/>
      <c r="FR1175" s="23"/>
      <c r="FS1175" s="23"/>
      <c r="FT1175" s="23"/>
      <c r="FU1175" s="23"/>
      <c r="FV1175" s="23"/>
      <c r="FW1175" s="23"/>
      <c r="FX1175" s="23"/>
      <c r="FY1175" s="23"/>
      <c r="FZ1175" s="23"/>
      <c r="GA1175" s="23"/>
      <c r="GB1175" s="23"/>
      <c r="GC1175" s="23"/>
      <c r="GD1175" s="23"/>
      <c r="GE1175" s="23"/>
      <c r="GF1175" s="23"/>
      <c r="GG1175" s="23"/>
      <c r="GH1175" s="23"/>
      <c r="GI1175" s="23"/>
      <c r="GJ1175" s="23"/>
    </row>
    <row r="1176" spans="1:192" x14ac:dyDescent="0.2">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23"/>
      <c r="DX1176" s="23"/>
      <c r="DY1176" s="23"/>
      <c r="DZ1176" s="23"/>
      <c r="EA1176" s="23"/>
      <c r="EB1176" s="23"/>
      <c r="EC1176" s="23"/>
      <c r="ED1176" s="23"/>
      <c r="EE1176" s="23"/>
      <c r="EF1176" s="23"/>
      <c r="EG1176" s="23"/>
      <c r="EH1176" s="23"/>
      <c r="EI1176" s="23"/>
      <c r="EJ1176" s="23"/>
      <c r="EK1176" s="23"/>
      <c r="EL1176" s="23"/>
      <c r="EM1176" s="23"/>
      <c r="EN1176" s="23"/>
      <c r="EO1176" s="23"/>
      <c r="EP1176" s="23"/>
      <c r="EQ1176" s="23"/>
      <c r="ER1176" s="23"/>
      <c r="ES1176" s="23"/>
      <c r="ET1176" s="23"/>
      <c r="EU1176" s="23"/>
      <c r="EV1176" s="23"/>
      <c r="EW1176" s="23"/>
      <c r="EX1176" s="23"/>
      <c r="EY1176" s="23"/>
      <c r="EZ1176" s="23"/>
      <c r="FA1176" s="23"/>
      <c r="FB1176" s="23"/>
      <c r="FC1176" s="23"/>
      <c r="FD1176" s="23"/>
      <c r="FE1176" s="23"/>
      <c r="FF1176" s="23"/>
      <c r="FG1176" s="23"/>
      <c r="FH1176" s="23"/>
      <c r="FI1176" s="23"/>
      <c r="FJ1176" s="23"/>
      <c r="FK1176" s="23"/>
      <c r="FL1176" s="23"/>
      <c r="FM1176" s="23"/>
      <c r="FN1176" s="23"/>
      <c r="FO1176" s="23"/>
      <c r="FP1176" s="23"/>
      <c r="FQ1176" s="23"/>
      <c r="FR1176" s="23"/>
      <c r="FS1176" s="23"/>
      <c r="FT1176" s="23"/>
      <c r="FU1176" s="23"/>
      <c r="FV1176" s="23"/>
      <c r="FW1176" s="23"/>
      <c r="FX1176" s="23"/>
      <c r="FY1176" s="23"/>
      <c r="FZ1176" s="23"/>
      <c r="GA1176" s="23"/>
      <c r="GB1176" s="23"/>
      <c r="GC1176" s="23"/>
      <c r="GD1176" s="23"/>
      <c r="GE1176" s="23"/>
      <c r="GF1176" s="23"/>
      <c r="GG1176" s="23"/>
      <c r="GH1176" s="23"/>
      <c r="GI1176" s="23"/>
      <c r="GJ1176" s="23"/>
    </row>
    <row r="1177" spans="1:192" x14ac:dyDescent="0.2">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23"/>
      <c r="DX1177" s="23"/>
      <c r="DY1177" s="23"/>
      <c r="DZ1177" s="23"/>
      <c r="EA1177" s="23"/>
      <c r="EB1177" s="23"/>
      <c r="EC1177" s="23"/>
      <c r="ED1177" s="23"/>
      <c r="EE1177" s="23"/>
      <c r="EF1177" s="23"/>
      <c r="EG1177" s="23"/>
      <c r="EH1177" s="23"/>
      <c r="EI1177" s="23"/>
      <c r="EJ1177" s="23"/>
      <c r="EK1177" s="23"/>
      <c r="EL1177" s="23"/>
      <c r="EM1177" s="23"/>
      <c r="EN1177" s="23"/>
      <c r="EO1177" s="23"/>
      <c r="EP1177" s="23"/>
      <c r="EQ1177" s="23"/>
      <c r="ER1177" s="23"/>
      <c r="ES1177" s="23"/>
      <c r="ET1177" s="23"/>
      <c r="EU1177" s="23"/>
      <c r="EV1177" s="23"/>
      <c r="EW1177" s="23"/>
      <c r="EX1177" s="23"/>
      <c r="EY1177" s="23"/>
      <c r="EZ1177" s="23"/>
      <c r="FA1177" s="23"/>
      <c r="FB1177" s="23"/>
      <c r="FC1177" s="23"/>
      <c r="FD1177" s="23"/>
      <c r="FE1177" s="23"/>
      <c r="FF1177" s="23"/>
      <c r="FG1177" s="23"/>
      <c r="FH1177" s="23"/>
      <c r="FI1177" s="23"/>
      <c r="FJ1177" s="23"/>
      <c r="FK1177" s="23"/>
      <c r="FL1177" s="23"/>
      <c r="FM1177" s="23"/>
      <c r="FN1177" s="23"/>
      <c r="FO1177" s="23"/>
      <c r="FP1177" s="23"/>
      <c r="FQ1177" s="23"/>
      <c r="FR1177" s="23"/>
      <c r="FS1177" s="23"/>
      <c r="FT1177" s="23"/>
      <c r="FU1177" s="23"/>
      <c r="FV1177" s="23"/>
      <c r="FW1177" s="23"/>
      <c r="FX1177" s="23"/>
      <c r="FY1177" s="23"/>
      <c r="FZ1177" s="23"/>
      <c r="GA1177" s="23"/>
      <c r="GB1177" s="23"/>
      <c r="GC1177" s="23"/>
      <c r="GD1177" s="23"/>
      <c r="GE1177" s="23"/>
      <c r="GF1177" s="23"/>
      <c r="GG1177" s="23"/>
      <c r="GH1177" s="23"/>
      <c r="GI1177" s="23"/>
      <c r="GJ1177" s="23"/>
    </row>
    <row r="1178" spans="1:192" x14ac:dyDescent="0.2">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23"/>
      <c r="DX1178" s="23"/>
      <c r="DY1178" s="23"/>
      <c r="DZ1178" s="23"/>
      <c r="EA1178" s="23"/>
      <c r="EB1178" s="23"/>
      <c r="EC1178" s="23"/>
      <c r="ED1178" s="23"/>
      <c r="EE1178" s="23"/>
      <c r="EF1178" s="23"/>
      <c r="EG1178" s="23"/>
      <c r="EH1178" s="23"/>
      <c r="EI1178" s="23"/>
      <c r="EJ1178" s="23"/>
      <c r="EK1178" s="23"/>
      <c r="EL1178" s="23"/>
      <c r="EM1178" s="23"/>
      <c r="EN1178" s="23"/>
      <c r="EO1178" s="23"/>
      <c r="EP1178" s="23"/>
      <c r="EQ1178" s="23"/>
      <c r="ER1178" s="23"/>
      <c r="ES1178" s="23"/>
      <c r="ET1178" s="23"/>
      <c r="EU1178" s="23"/>
      <c r="EV1178" s="23"/>
      <c r="EW1178" s="23"/>
      <c r="EX1178" s="23"/>
      <c r="EY1178" s="23"/>
      <c r="EZ1178" s="23"/>
      <c r="FA1178" s="23"/>
      <c r="FB1178" s="23"/>
      <c r="FC1178" s="23"/>
      <c r="FD1178" s="23"/>
      <c r="FE1178" s="23"/>
      <c r="FF1178" s="23"/>
      <c r="FG1178" s="23"/>
      <c r="FH1178" s="23"/>
      <c r="FI1178" s="23"/>
      <c r="FJ1178" s="23"/>
      <c r="FK1178" s="23"/>
      <c r="FL1178" s="23"/>
      <c r="FM1178" s="23"/>
      <c r="FN1178" s="23"/>
      <c r="FO1178" s="23"/>
      <c r="FP1178" s="23"/>
      <c r="FQ1178" s="23"/>
      <c r="FR1178" s="23"/>
      <c r="FS1178" s="23"/>
      <c r="FT1178" s="23"/>
      <c r="FU1178" s="23"/>
      <c r="FV1178" s="23"/>
      <c r="FW1178" s="23"/>
      <c r="FX1178" s="23"/>
      <c r="FY1178" s="23"/>
      <c r="FZ1178" s="23"/>
      <c r="GA1178" s="23"/>
      <c r="GB1178" s="23"/>
      <c r="GC1178" s="23"/>
      <c r="GD1178" s="23"/>
      <c r="GE1178" s="23"/>
      <c r="GF1178" s="23"/>
      <c r="GG1178" s="23"/>
      <c r="GH1178" s="23"/>
      <c r="GI1178" s="23"/>
      <c r="GJ1178" s="23"/>
    </row>
    <row r="1179" spans="1:192" x14ac:dyDescent="0.2">
      <c r="A1179" s="23"/>
      <c r="B1179" s="23"/>
      <c r="C1179" s="23"/>
      <c r="D1179" s="23"/>
      <c r="E1179" s="23"/>
      <c r="F1179" s="23"/>
      <c r="G1179" s="23"/>
      <c r="H1179" s="23"/>
      <c r="I1179" s="23"/>
      <c r="J1179" s="23"/>
      <c r="K1179" s="23"/>
      <c r="L1179" s="23"/>
      <c r="M1179" s="23"/>
      <c r="N1179" s="23"/>
      <c r="O1179" s="23"/>
      <c r="P1179" s="23"/>
      <c r="Q1179" s="23"/>
      <c r="R1179" s="23"/>
      <c r="S1179" s="23"/>
      <c r="T1179" s="23"/>
      <c r="U1179" s="23"/>
      <c r="V1179" s="23"/>
      <c r="W1179" s="23"/>
      <c r="X1179" s="23"/>
      <c r="Y1179" s="23"/>
      <c r="Z1179" s="23"/>
      <c r="AA1179" s="23"/>
      <c r="AB1179" s="23"/>
      <c r="AC1179" s="23"/>
      <c r="AD1179" s="23"/>
      <c r="AE1179" s="23"/>
      <c r="AF1179" s="23"/>
      <c r="AG1179" s="23"/>
      <c r="AH1179" s="23"/>
      <c r="AI1179" s="23"/>
      <c r="AJ1179" s="23"/>
      <c r="AK1179" s="23"/>
      <c r="AL1179" s="23"/>
      <c r="AM1179" s="23"/>
      <c r="AN1179" s="23"/>
      <c r="AO1179" s="23"/>
      <c r="AP1179" s="23"/>
      <c r="AQ1179" s="23"/>
      <c r="AR1179" s="23"/>
      <c r="AS1179" s="23"/>
      <c r="AT1179" s="23"/>
      <c r="AU1179" s="23"/>
      <c r="AV1179" s="23"/>
      <c r="AW1179" s="23"/>
      <c r="AX1179" s="23"/>
      <c r="AY1179" s="23"/>
      <c r="AZ1179" s="23"/>
      <c r="BA1179" s="23"/>
      <c r="BB1179" s="23"/>
      <c r="BC1179" s="23"/>
      <c r="BD1179" s="23"/>
      <c r="BE1179" s="23"/>
      <c r="BF1179" s="23"/>
      <c r="BG1179" s="23"/>
      <c r="BH1179" s="23"/>
      <c r="BI1179" s="23"/>
      <c r="BJ1179" s="23"/>
      <c r="BK1179" s="23"/>
      <c r="BL1179" s="23"/>
      <c r="BM1179" s="23"/>
      <c r="BN1179" s="23"/>
      <c r="BO1179" s="23"/>
      <c r="BP1179" s="23"/>
      <c r="BQ1179" s="23"/>
      <c r="BR1179" s="23"/>
      <c r="BS1179" s="23"/>
      <c r="BT1179" s="23"/>
      <c r="BU1179" s="23"/>
      <c r="BV1179" s="23"/>
      <c r="BW1179" s="23"/>
      <c r="BX1179" s="23"/>
      <c r="BY1179" s="23"/>
      <c r="BZ1179" s="23"/>
      <c r="CA1179" s="23"/>
      <c r="CB1179" s="23"/>
      <c r="CC1179" s="23"/>
      <c r="CD1179" s="23"/>
      <c r="CE1179" s="23"/>
      <c r="CF1179" s="23"/>
      <c r="CG1179" s="23"/>
      <c r="CH1179" s="23"/>
      <c r="CI1179" s="23"/>
      <c r="CJ1179" s="23"/>
      <c r="CK1179" s="23"/>
      <c r="CL1179" s="23"/>
      <c r="CM1179" s="23"/>
      <c r="CN1179" s="23"/>
      <c r="CO1179" s="23"/>
      <c r="CP1179" s="23"/>
      <c r="CQ1179" s="23"/>
      <c r="CR1179" s="23"/>
      <c r="CS1179" s="23"/>
      <c r="CT1179" s="23"/>
      <c r="CU1179" s="23"/>
      <c r="CV1179" s="23"/>
      <c r="CW1179" s="23"/>
      <c r="CX1179" s="23"/>
      <c r="CY1179" s="23"/>
      <c r="CZ1179" s="23"/>
      <c r="DA1179" s="23"/>
      <c r="DB1179" s="23"/>
      <c r="DC1179" s="23"/>
      <c r="DD1179" s="23"/>
      <c r="DE1179" s="23"/>
      <c r="DF1179" s="23"/>
      <c r="DG1179" s="23"/>
      <c r="DH1179" s="23"/>
      <c r="DI1179" s="23"/>
      <c r="DJ1179" s="23"/>
      <c r="DK1179" s="23"/>
      <c r="DL1179" s="23"/>
      <c r="DM1179" s="23"/>
      <c r="DN1179" s="23"/>
      <c r="DO1179" s="23"/>
      <c r="DP1179" s="23"/>
      <c r="DQ1179" s="23"/>
      <c r="DR1179" s="23"/>
      <c r="DS1179" s="23"/>
      <c r="DT1179" s="23"/>
      <c r="DU1179" s="23"/>
      <c r="DV1179" s="23"/>
      <c r="DW1179" s="23"/>
      <c r="DX1179" s="23"/>
      <c r="DY1179" s="23"/>
      <c r="DZ1179" s="23"/>
      <c r="EA1179" s="23"/>
      <c r="EB1179" s="23"/>
      <c r="EC1179" s="23"/>
      <c r="ED1179" s="23"/>
      <c r="EE1179" s="23"/>
      <c r="EF1179" s="23"/>
      <c r="EG1179" s="23"/>
      <c r="EH1179" s="23"/>
      <c r="EI1179" s="23"/>
      <c r="EJ1179" s="23"/>
      <c r="EK1179" s="23"/>
      <c r="EL1179" s="23"/>
      <c r="EM1179" s="23"/>
      <c r="EN1179" s="23"/>
      <c r="EO1179" s="23"/>
      <c r="EP1179" s="23"/>
      <c r="EQ1179" s="23"/>
      <c r="ER1179" s="23"/>
      <c r="ES1179" s="23"/>
      <c r="ET1179" s="23"/>
      <c r="EU1179" s="23"/>
      <c r="EV1179" s="23"/>
      <c r="EW1179" s="23"/>
      <c r="EX1179" s="23"/>
      <c r="EY1179" s="23"/>
      <c r="EZ1179" s="23"/>
      <c r="FA1179" s="23"/>
      <c r="FB1179" s="23"/>
      <c r="FC1179" s="23"/>
      <c r="FD1179" s="23"/>
      <c r="FE1179" s="23"/>
      <c r="FF1179" s="23"/>
      <c r="FG1179" s="23"/>
      <c r="FH1179" s="23"/>
      <c r="FI1179" s="23"/>
      <c r="FJ1179" s="23"/>
      <c r="FK1179" s="23"/>
      <c r="FL1179" s="23"/>
      <c r="FM1179" s="23"/>
      <c r="FN1179" s="23"/>
      <c r="FO1179" s="23"/>
      <c r="FP1179" s="23"/>
      <c r="FQ1179" s="23"/>
      <c r="FR1179" s="23"/>
      <c r="FS1179" s="23"/>
      <c r="FT1179" s="23"/>
      <c r="FU1179" s="23"/>
      <c r="FV1179" s="23"/>
      <c r="FW1179" s="23"/>
      <c r="FX1179" s="23"/>
      <c r="FY1179" s="23"/>
      <c r="FZ1179" s="23"/>
      <c r="GA1179" s="23"/>
      <c r="GB1179" s="23"/>
      <c r="GC1179" s="23"/>
      <c r="GD1179" s="23"/>
      <c r="GE1179" s="23"/>
      <c r="GF1179" s="23"/>
      <c r="GG1179" s="23"/>
      <c r="GH1179" s="23"/>
      <c r="GI1179" s="23"/>
      <c r="GJ1179" s="23"/>
    </row>
    <row r="1180" spans="1:192" x14ac:dyDescent="0.2">
      <c r="A1180" s="23"/>
      <c r="B1180" s="23"/>
      <c r="C1180" s="23"/>
      <c r="D1180" s="23"/>
      <c r="E1180" s="23"/>
      <c r="F1180" s="23"/>
      <c r="G1180" s="23"/>
      <c r="H1180" s="23"/>
      <c r="I1180" s="23"/>
      <c r="J1180" s="23"/>
      <c r="K1180" s="23"/>
      <c r="L1180" s="23"/>
      <c r="M1180" s="23"/>
      <c r="N1180" s="23"/>
      <c r="O1180" s="23"/>
      <c r="P1180" s="23"/>
      <c r="Q1180" s="23"/>
      <c r="R1180" s="23"/>
      <c r="S1180" s="23"/>
      <c r="T1180" s="23"/>
      <c r="U1180" s="23"/>
      <c r="V1180" s="23"/>
      <c r="W1180" s="23"/>
      <c r="X1180" s="23"/>
      <c r="Y1180" s="23"/>
      <c r="Z1180" s="23"/>
      <c r="AA1180" s="23"/>
      <c r="AB1180" s="23"/>
      <c r="AC1180" s="23"/>
      <c r="AD1180" s="23"/>
      <c r="AE1180" s="23"/>
      <c r="AF1180" s="23"/>
      <c r="AG1180" s="23"/>
      <c r="AH1180" s="23"/>
      <c r="AI1180" s="23"/>
      <c r="AJ1180" s="23"/>
      <c r="AK1180" s="23"/>
      <c r="AL1180" s="23"/>
      <c r="AM1180" s="23"/>
      <c r="AN1180" s="23"/>
      <c r="AO1180" s="23"/>
      <c r="AP1180" s="23"/>
      <c r="AQ1180" s="23"/>
      <c r="AR1180" s="23"/>
      <c r="AS1180" s="23"/>
      <c r="AT1180" s="23"/>
      <c r="AU1180" s="23"/>
      <c r="AV1180" s="23"/>
      <c r="AW1180" s="23"/>
      <c r="AX1180" s="23"/>
      <c r="AY1180" s="23"/>
      <c r="AZ1180" s="23"/>
      <c r="BA1180" s="23"/>
      <c r="BB1180" s="23"/>
      <c r="BC1180" s="23"/>
      <c r="BD1180" s="23"/>
      <c r="BE1180" s="23"/>
      <c r="BF1180" s="23"/>
      <c r="BG1180" s="23"/>
      <c r="BH1180" s="23"/>
      <c r="BI1180" s="23"/>
      <c r="BJ1180" s="23"/>
      <c r="BK1180" s="23"/>
      <c r="BL1180" s="23"/>
      <c r="BM1180" s="23"/>
      <c r="BN1180" s="23"/>
      <c r="BO1180" s="23"/>
      <c r="BP1180" s="23"/>
      <c r="BQ1180" s="23"/>
      <c r="BR1180" s="23"/>
      <c r="BS1180" s="23"/>
      <c r="BT1180" s="23"/>
      <c r="BU1180" s="23"/>
      <c r="BV1180" s="23"/>
      <c r="BW1180" s="23"/>
      <c r="BX1180" s="23"/>
      <c r="BY1180" s="23"/>
      <c r="BZ1180" s="23"/>
      <c r="CA1180" s="23"/>
      <c r="CB1180" s="23"/>
      <c r="CC1180" s="23"/>
      <c r="CD1180" s="23"/>
      <c r="CE1180" s="23"/>
      <c r="CF1180" s="23"/>
      <c r="CG1180" s="23"/>
      <c r="CH1180" s="23"/>
      <c r="CI1180" s="23"/>
      <c r="CJ1180" s="23"/>
      <c r="CK1180" s="23"/>
      <c r="CL1180" s="23"/>
      <c r="CM1180" s="23"/>
      <c r="CN1180" s="23"/>
      <c r="CO1180" s="23"/>
      <c r="CP1180" s="23"/>
      <c r="CQ1180" s="23"/>
      <c r="CR1180" s="23"/>
      <c r="CS1180" s="23"/>
      <c r="CT1180" s="23"/>
      <c r="CU1180" s="23"/>
      <c r="CV1180" s="23"/>
      <c r="CW1180" s="23"/>
      <c r="CX1180" s="23"/>
      <c r="CY1180" s="23"/>
      <c r="CZ1180" s="23"/>
      <c r="DA1180" s="23"/>
      <c r="DB1180" s="23"/>
      <c r="DC1180" s="23"/>
      <c r="DD1180" s="23"/>
      <c r="DE1180" s="23"/>
      <c r="DF1180" s="23"/>
      <c r="DG1180" s="23"/>
      <c r="DH1180" s="23"/>
      <c r="DI1180" s="23"/>
      <c r="DJ1180" s="23"/>
      <c r="DK1180" s="23"/>
      <c r="DL1180" s="23"/>
      <c r="DM1180" s="23"/>
      <c r="DN1180" s="23"/>
      <c r="DO1180" s="23"/>
      <c r="DP1180" s="23"/>
      <c r="DQ1180" s="23"/>
      <c r="DR1180" s="23"/>
      <c r="DS1180" s="23"/>
      <c r="DT1180" s="23"/>
      <c r="DU1180" s="23"/>
      <c r="DV1180" s="23"/>
      <c r="DW1180" s="23"/>
      <c r="DX1180" s="23"/>
      <c r="DY1180" s="23"/>
      <c r="DZ1180" s="23"/>
      <c r="EA1180" s="23"/>
      <c r="EB1180" s="23"/>
      <c r="EC1180" s="23"/>
      <c r="ED1180" s="23"/>
      <c r="EE1180" s="23"/>
      <c r="EF1180" s="23"/>
      <c r="EG1180" s="23"/>
      <c r="EH1180" s="23"/>
      <c r="EI1180" s="23"/>
      <c r="EJ1180" s="23"/>
      <c r="EK1180" s="23"/>
      <c r="EL1180" s="23"/>
      <c r="EM1180" s="23"/>
      <c r="EN1180" s="23"/>
      <c r="EO1180" s="23"/>
      <c r="EP1180" s="23"/>
      <c r="EQ1180" s="23"/>
      <c r="ER1180" s="23"/>
      <c r="ES1180" s="23"/>
      <c r="ET1180" s="23"/>
      <c r="EU1180" s="23"/>
      <c r="EV1180" s="23"/>
      <c r="EW1180" s="23"/>
      <c r="EX1180" s="23"/>
      <c r="EY1180" s="23"/>
      <c r="EZ1180" s="23"/>
      <c r="FA1180" s="23"/>
      <c r="FB1180" s="23"/>
      <c r="FC1180" s="23"/>
      <c r="FD1180" s="23"/>
      <c r="FE1180" s="23"/>
      <c r="FF1180" s="23"/>
      <c r="FG1180" s="23"/>
      <c r="FH1180" s="23"/>
      <c r="FI1180" s="23"/>
      <c r="FJ1180" s="23"/>
      <c r="FK1180" s="23"/>
      <c r="FL1180" s="23"/>
      <c r="FM1180" s="23"/>
      <c r="FN1180" s="23"/>
      <c r="FO1180" s="23"/>
      <c r="FP1180" s="23"/>
      <c r="FQ1180" s="23"/>
      <c r="FR1180" s="23"/>
      <c r="FS1180" s="23"/>
      <c r="FT1180" s="23"/>
      <c r="FU1180" s="23"/>
      <c r="FV1180" s="23"/>
      <c r="FW1180" s="23"/>
      <c r="FX1180" s="23"/>
      <c r="FY1180" s="23"/>
      <c r="FZ1180" s="23"/>
      <c r="GA1180" s="23"/>
      <c r="GB1180" s="23"/>
      <c r="GC1180" s="23"/>
      <c r="GD1180" s="23"/>
      <c r="GE1180" s="23"/>
      <c r="GF1180" s="23"/>
      <c r="GG1180" s="23"/>
      <c r="GH1180" s="23"/>
      <c r="GI1180" s="23"/>
      <c r="GJ1180" s="23"/>
    </row>
    <row r="1181" spans="1:192" x14ac:dyDescent="0.2">
      <c r="A1181" s="23"/>
      <c r="B1181" s="23"/>
      <c r="C1181" s="23"/>
      <c r="D1181" s="23"/>
      <c r="E1181" s="23"/>
      <c r="F1181" s="23"/>
      <c r="G1181" s="23"/>
      <c r="H1181" s="23"/>
      <c r="I1181" s="23"/>
      <c r="J1181" s="23"/>
      <c r="K1181" s="23"/>
      <c r="L1181" s="23"/>
      <c r="M1181" s="23"/>
      <c r="N1181" s="23"/>
      <c r="O1181" s="23"/>
      <c r="P1181" s="23"/>
      <c r="Q1181" s="23"/>
      <c r="R1181" s="23"/>
      <c r="S1181" s="23"/>
      <c r="T1181" s="23"/>
      <c r="U1181" s="23"/>
      <c r="V1181" s="23"/>
      <c r="W1181" s="23"/>
      <c r="X1181" s="23"/>
      <c r="Y1181" s="23"/>
      <c r="Z1181" s="23"/>
      <c r="AA1181" s="23"/>
      <c r="AB1181" s="23"/>
      <c r="AC1181" s="23"/>
      <c r="AD1181" s="23"/>
      <c r="AE1181" s="23"/>
      <c r="AF1181" s="23"/>
      <c r="AG1181" s="23"/>
      <c r="AH1181" s="23"/>
      <c r="AI1181" s="23"/>
      <c r="AJ1181" s="23"/>
      <c r="AK1181" s="23"/>
      <c r="AL1181" s="23"/>
      <c r="AM1181" s="23"/>
      <c r="AN1181" s="23"/>
      <c r="AO1181" s="23"/>
      <c r="AP1181" s="23"/>
      <c r="AQ1181" s="23"/>
      <c r="AR1181" s="23"/>
      <c r="AS1181" s="23"/>
      <c r="AT1181" s="23"/>
      <c r="AU1181" s="23"/>
      <c r="AV1181" s="23"/>
      <c r="AW1181" s="23"/>
      <c r="AX1181" s="23"/>
      <c r="AY1181" s="23"/>
      <c r="AZ1181" s="23"/>
      <c r="BA1181" s="23"/>
      <c r="BB1181" s="23"/>
      <c r="BC1181" s="23"/>
      <c r="BD1181" s="23"/>
      <c r="BE1181" s="23"/>
      <c r="BF1181" s="23"/>
      <c r="BG1181" s="23"/>
      <c r="BH1181" s="23"/>
      <c r="BI1181" s="23"/>
      <c r="BJ1181" s="23"/>
      <c r="BK1181" s="23"/>
      <c r="BL1181" s="23"/>
      <c r="BM1181" s="23"/>
      <c r="BN1181" s="23"/>
      <c r="BO1181" s="23"/>
      <c r="BP1181" s="23"/>
      <c r="BQ1181" s="23"/>
      <c r="BR1181" s="23"/>
      <c r="BS1181" s="23"/>
      <c r="BT1181" s="23"/>
      <c r="BU1181" s="23"/>
      <c r="BV1181" s="23"/>
      <c r="BW1181" s="23"/>
      <c r="BX1181" s="23"/>
      <c r="BY1181" s="23"/>
      <c r="BZ1181" s="23"/>
      <c r="CA1181" s="23"/>
      <c r="CB1181" s="23"/>
      <c r="CC1181" s="23"/>
      <c r="CD1181" s="23"/>
      <c r="CE1181" s="23"/>
      <c r="CF1181" s="23"/>
      <c r="CG1181" s="23"/>
      <c r="CH1181" s="23"/>
      <c r="CI1181" s="23"/>
      <c r="CJ1181" s="23"/>
      <c r="CK1181" s="23"/>
      <c r="CL1181" s="23"/>
      <c r="CM1181" s="23"/>
      <c r="CN1181" s="23"/>
      <c r="CO1181" s="23"/>
      <c r="CP1181" s="23"/>
      <c r="CQ1181" s="23"/>
      <c r="CR1181" s="23"/>
      <c r="CS1181" s="23"/>
      <c r="CT1181" s="23"/>
      <c r="CU1181" s="23"/>
      <c r="CV1181" s="23"/>
      <c r="CW1181" s="23"/>
      <c r="CX1181" s="23"/>
      <c r="CY1181" s="23"/>
      <c r="CZ1181" s="23"/>
      <c r="DA1181" s="23"/>
      <c r="DB1181" s="23"/>
      <c r="DC1181" s="23"/>
      <c r="DD1181" s="23"/>
      <c r="DE1181" s="23"/>
      <c r="DF1181" s="23"/>
      <c r="DG1181" s="23"/>
      <c r="DH1181" s="23"/>
      <c r="DI1181" s="23"/>
      <c r="DJ1181" s="23"/>
      <c r="DK1181" s="23"/>
      <c r="DL1181" s="23"/>
      <c r="DM1181" s="23"/>
      <c r="DN1181" s="23"/>
      <c r="DO1181" s="23"/>
      <c r="DP1181" s="23"/>
      <c r="DQ1181" s="23"/>
      <c r="DR1181" s="23"/>
      <c r="DS1181" s="23"/>
      <c r="DT1181" s="23"/>
      <c r="DU1181" s="23"/>
      <c r="DV1181" s="23"/>
      <c r="DW1181" s="23"/>
      <c r="DX1181" s="23"/>
      <c r="DY1181" s="23"/>
      <c r="DZ1181" s="23"/>
      <c r="EA1181" s="23"/>
      <c r="EB1181" s="23"/>
      <c r="EC1181" s="23"/>
      <c r="ED1181" s="23"/>
      <c r="EE1181" s="23"/>
      <c r="EF1181" s="23"/>
      <c r="EG1181" s="23"/>
      <c r="EH1181" s="23"/>
      <c r="EI1181" s="23"/>
      <c r="EJ1181" s="23"/>
      <c r="EK1181" s="23"/>
      <c r="EL1181" s="23"/>
      <c r="EM1181" s="23"/>
      <c r="EN1181" s="23"/>
      <c r="EO1181" s="23"/>
      <c r="EP1181" s="23"/>
      <c r="EQ1181" s="23"/>
      <c r="ER1181" s="23"/>
      <c r="ES1181" s="23"/>
      <c r="ET1181" s="23"/>
      <c r="EU1181" s="23"/>
      <c r="EV1181" s="23"/>
      <c r="EW1181" s="23"/>
      <c r="EX1181" s="23"/>
      <c r="EY1181" s="23"/>
      <c r="EZ1181" s="23"/>
      <c r="FA1181" s="23"/>
      <c r="FB1181" s="23"/>
      <c r="FC1181" s="23"/>
      <c r="FD1181" s="23"/>
      <c r="FE1181" s="23"/>
      <c r="FF1181" s="23"/>
      <c r="FG1181" s="23"/>
      <c r="FH1181" s="23"/>
      <c r="FI1181" s="23"/>
      <c r="FJ1181" s="23"/>
      <c r="FK1181" s="23"/>
      <c r="FL1181" s="23"/>
      <c r="FM1181" s="23"/>
      <c r="FN1181" s="23"/>
      <c r="FO1181" s="23"/>
      <c r="FP1181" s="23"/>
      <c r="FQ1181" s="23"/>
      <c r="FR1181" s="23"/>
      <c r="FS1181" s="23"/>
      <c r="FT1181" s="23"/>
      <c r="FU1181" s="23"/>
      <c r="FV1181" s="23"/>
      <c r="FW1181" s="23"/>
      <c r="FX1181" s="23"/>
      <c r="FY1181" s="23"/>
      <c r="FZ1181" s="23"/>
      <c r="GA1181" s="23"/>
      <c r="GB1181" s="23"/>
      <c r="GC1181" s="23"/>
      <c r="GD1181" s="23"/>
      <c r="GE1181" s="23"/>
      <c r="GF1181" s="23"/>
      <c r="GG1181" s="23"/>
      <c r="GH1181" s="23"/>
      <c r="GI1181" s="23"/>
      <c r="GJ1181" s="23"/>
    </row>
  </sheetData>
  <pageMargins left="0.25" right="0.25" top="0.75" bottom="0.75" header="0.3" footer="0.3"/>
  <pageSetup scale="1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A1173"/>
  <sheetViews>
    <sheetView showGridLines="0" zoomScaleNormal="100" workbookViewId="0">
      <selection activeCell="V33" sqref="V33"/>
    </sheetView>
  </sheetViews>
  <sheetFormatPr defaultColWidth="9.28515625" defaultRowHeight="14.25" outlineLevelCol="1" x14ac:dyDescent="0.2"/>
  <cols>
    <col min="1" max="1" width="9.28515625" style="104"/>
    <col min="2" max="2" width="50.28515625" style="105" customWidth="1"/>
    <col min="3" max="4" width="22.140625" style="104" hidden="1" customWidth="1" outlineLevel="1"/>
    <col min="5" max="5" width="21.42578125" style="104" hidden="1" customWidth="1" outlineLevel="1"/>
    <col min="6" max="6" width="23.7109375" style="104" hidden="1" customWidth="1" outlineLevel="1" collapsed="1"/>
    <col min="7" max="7" width="21.42578125" style="104" hidden="1" customWidth="1" outlineLevel="1"/>
    <col min="8" max="8" width="24.140625" style="106" hidden="1" customWidth="1" outlineLevel="1"/>
    <col min="9" max="9" width="21.42578125" style="106" hidden="1" customWidth="1" outlineLevel="1"/>
    <col min="10" max="10" width="22.28515625" style="104" hidden="1" customWidth="1" outlineLevel="1"/>
    <col min="11" max="11" width="22.28515625" style="104" customWidth="1" collapsed="1"/>
    <col min="12" max="12" width="21.42578125" style="104" customWidth="1"/>
    <col min="13" max="13" width="27.28515625" style="104" hidden="1" customWidth="1" outlineLevel="1" collapsed="1"/>
    <col min="14" max="14" width="21.42578125" style="104" hidden="1" customWidth="1" outlineLevel="1"/>
    <col min="15" max="15" width="21.85546875" style="106" hidden="1" customWidth="1" outlineLevel="1"/>
    <col min="16" max="16" width="20.28515625" style="106" hidden="1" customWidth="1" outlineLevel="1"/>
    <col min="17" max="17" width="21.5703125" style="106" hidden="1" customWidth="1" outlineLevel="1"/>
    <col min="18" max="18" width="23.42578125" style="106" customWidth="1" collapsed="1"/>
    <col min="19" max="19" width="23.5703125" style="106" customWidth="1"/>
    <col min="20" max="16384" width="9.28515625" style="106"/>
  </cols>
  <sheetData>
    <row r="1" spans="1:235" ht="15" x14ac:dyDescent="0.25">
      <c r="A1" s="34" t="s">
        <v>185</v>
      </c>
    </row>
    <row r="2" spans="1:235" x14ac:dyDescent="0.2">
      <c r="A2" s="23" t="s">
        <v>186</v>
      </c>
    </row>
    <row r="3" spans="1:235" x14ac:dyDescent="0.2">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row>
    <row r="4" spans="1:235" ht="30" x14ac:dyDescent="0.25">
      <c r="A4" s="106"/>
      <c r="B4" s="34"/>
      <c r="C4" s="186" t="s">
        <v>40</v>
      </c>
      <c r="D4" s="109" t="s">
        <v>40</v>
      </c>
      <c r="E4" s="109" t="s">
        <v>41</v>
      </c>
      <c r="F4" s="109" t="s">
        <v>40</v>
      </c>
      <c r="G4" s="109" t="s">
        <v>191</v>
      </c>
      <c r="H4" s="186" t="s">
        <v>40</v>
      </c>
      <c r="I4" s="186" t="s">
        <v>76</v>
      </c>
      <c r="J4" s="186" t="s">
        <v>40</v>
      </c>
      <c r="K4" s="202" t="s">
        <v>40</v>
      </c>
      <c r="L4" s="202" t="s">
        <v>41</v>
      </c>
      <c r="M4" s="109" t="s">
        <v>40</v>
      </c>
      <c r="N4" s="109" t="s">
        <v>191</v>
      </c>
      <c r="O4" s="109" t="s">
        <v>40</v>
      </c>
      <c r="P4" s="109" t="s">
        <v>76</v>
      </c>
      <c r="Q4" s="109" t="s">
        <v>40</v>
      </c>
      <c r="R4" s="202" t="s">
        <v>40</v>
      </c>
      <c r="S4" s="202" t="s">
        <v>41</v>
      </c>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row>
    <row r="5" spans="1:235" ht="15" x14ac:dyDescent="0.25">
      <c r="A5" s="106"/>
      <c r="B5" s="34"/>
      <c r="C5" s="185">
        <v>43190</v>
      </c>
      <c r="D5" s="110">
        <v>43281</v>
      </c>
      <c r="E5" s="110">
        <v>43281</v>
      </c>
      <c r="F5" s="110">
        <v>43373</v>
      </c>
      <c r="G5" s="110">
        <v>43373</v>
      </c>
      <c r="H5" s="185">
        <v>43465</v>
      </c>
      <c r="I5" s="185">
        <v>43465</v>
      </c>
      <c r="J5" s="185">
        <v>43555</v>
      </c>
      <c r="K5" s="203">
        <v>43646</v>
      </c>
      <c r="L5" s="203">
        <v>43646</v>
      </c>
      <c r="M5" s="110">
        <v>43738</v>
      </c>
      <c r="N5" s="110">
        <v>43738</v>
      </c>
      <c r="O5" s="110">
        <v>43830</v>
      </c>
      <c r="P5" s="110">
        <v>43830</v>
      </c>
      <c r="Q5" s="110">
        <v>43921</v>
      </c>
      <c r="R5" s="203">
        <v>44012</v>
      </c>
      <c r="S5" s="203">
        <v>44012</v>
      </c>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row>
    <row r="6" spans="1:235" ht="15" x14ac:dyDescent="0.25">
      <c r="A6" s="76" t="s">
        <v>182</v>
      </c>
      <c r="B6" s="76"/>
      <c r="C6" s="96">
        <v>11.5</v>
      </c>
      <c r="D6" s="116">
        <v>75.500000000000014</v>
      </c>
      <c r="E6" s="116">
        <v>86.999999999999972</v>
      </c>
      <c r="F6" s="116">
        <v>89.3</v>
      </c>
      <c r="G6" s="116">
        <v>176.39999999999992</v>
      </c>
      <c r="H6" s="125">
        <f>130.4</f>
        <v>130.4</v>
      </c>
      <c r="I6" s="116">
        <v>306.60000000000002</v>
      </c>
      <c r="J6" s="116">
        <v>23.29999999999999</v>
      </c>
      <c r="K6" s="116">
        <v>88.6</v>
      </c>
      <c r="L6" s="116">
        <v>111.89999999999996</v>
      </c>
      <c r="M6" s="116">
        <v>83.5</v>
      </c>
      <c r="N6" s="116">
        <v>195.39999999999998</v>
      </c>
      <c r="O6" s="299">
        <v>174.9</v>
      </c>
      <c r="P6" s="299">
        <v>367.8</v>
      </c>
      <c r="Q6" s="299">
        <v>6.9</v>
      </c>
      <c r="R6" s="116">
        <v>41.7</v>
      </c>
      <c r="S6" s="116">
        <v>48.6</v>
      </c>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row>
    <row r="7" spans="1:235" ht="15" x14ac:dyDescent="0.25">
      <c r="A7" s="176" t="s">
        <v>187</v>
      </c>
      <c r="B7" s="34"/>
      <c r="C7" s="169">
        <v>145.30000000000001</v>
      </c>
      <c r="D7" s="177">
        <v>145.69999999999999</v>
      </c>
      <c r="E7" s="168">
        <v>145.5</v>
      </c>
      <c r="F7" s="219">
        <v>184</v>
      </c>
      <c r="G7" s="168">
        <v>158.5</v>
      </c>
      <c r="H7" s="219">
        <v>209</v>
      </c>
      <c r="I7" s="168">
        <v>171.2</v>
      </c>
      <c r="J7" s="168">
        <v>216.6</v>
      </c>
      <c r="K7" s="168">
        <v>216.9</v>
      </c>
      <c r="L7" s="168">
        <v>216.8</v>
      </c>
      <c r="M7" s="170">
        <v>218</v>
      </c>
      <c r="N7" s="168">
        <v>217.2</v>
      </c>
      <c r="O7" s="170">
        <v>219.3</v>
      </c>
      <c r="P7" s="168">
        <v>217.7</v>
      </c>
      <c r="Q7" s="170">
        <v>219.9</v>
      </c>
      <c r="R7" s="168">
        <v>220.4</v>
      </c>
      <c r="S7" s="168">
        <v>220.2</v>
      </c>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row>
    <row r="8" spans="1:235" ht="16.5" x14ac:dyDescent="0.25">
      <c r="A8" s="176" t="s">
        <v>188</v>
      </c>
      <c r="B8" s="34"/>
      <c r="C8" s="169">
        <v>156.19999999999999</v>
      </c>
      <c r="D8" s="169">
        <v>157.5</v>
      </c>
      <c r="E8" s="168">
        <v>156.80000000000001</v>
      </c>
      <c r="F8" s="220">
        <v>197</v>
      </c>
      <c r="G8" s="168">
        <v>170.3</v>
      </c>
      <c r="H8" s="220">
        <v>222.2</v>
      </c>
      <c r="I8" s="168">
        <v>183.4</v>
      </c>
      <c r="J8" s="170">
        <v>224</v>
      </c>
      <c r="K8" s="170">
        <v>224.8</v>
      </c>
      <c r="L8" s="170">
        <v>224.4</v>
      </c>
      <c r="M8" s="170">
        <v>224.5</v>
      </c>
      <c r="N8" s="170">
        <v>224.4</v>
      </c>
      <c r="O8" s="170">
        <v>224.6</v>
      </c>
      <c r="P8" s="170">
        <v>224.5</v>
      </c>
      <c r="Q8" s="170">
        <v>223.9</v>
      </c>
      <c r="R8" s="170">
        <v>220.8</v>
      </c>
      <c r="S8" s="170">
        <v>222.7</v>
      </c>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row>
    <row r="9" spans="1:235" ht="15" x14ac:dyDescent="0.25">
      <c r="A9" s="176" t="s">
        <v>189</v>
      </c>
      <c r="B9" s="34"/>
      <c r="C9" s="159">
        <f t="shared" ref="C9:L9" si="0">C6/C7</f>
        <v>7.9146593255333783E-2</v>
      </c>
      <c r="D9" s="159">
        <f t="shared" ref="D9:E9" si="1">D6/D7</f>
        <v>0.51818805765271114</v>
      </c>
      <c r="E9" s="159">
        <f t="shared" si="1"/>
        <v>0.59793814432989667</v>
      </c>
      <c r="F9" s="159">
        <f>F6/F7</f>
        <v>0.48532608695652174</v>
      </c>
      <c r="G9" s="159">
        <f>G6/G7</f>
        <v>1.1129337539432171</v>
      </c>
      <c r="H9" s="159">
        <f t="shared" si="0"/>
        <v>0.62392344497607655</v>
      </c>
      <c r="I9" s="126">
        <f t="shared" si="0"/>
        <v>1.79088785046729</v>
      </c>
      <c r="J9" s="126">
        <f t="shared" si="0"/>
        <v>0.1075715604801477</v>
      </c>
      <c r="K9" s="126">
        <f t="shared" si="0"/>
        <v>0.40848317196864908</v>
      </c>
      <c r="L9" s="126">
        <f t="shared" si="0"/>
        <v>0.5161439114391142</v>
      </c>
      <c r="M9" s="126">
        <f t="shared" ref="M9:N9" si="2">M6/M7</f>
        <v>0.3830275229357798</v>
      </c>
      <c r="N9" s="126">
        <f t="shared" si="2"/>
        <v>0.89963167587476978</v>
      </c>
      <c r="O9" s="126">
        <f t="shared" ref="O9:P9" si="3">O6/O7</f>
        <v>0.79753761969904235</v>
      </c>
      <c r="P9" s="126">
        <f t="shared" si="3"/>
        <v>1.6894809370693618</v>
      </c>
      <c r="Q9" s="126">
        <v>0.03</v>
      </c>
      <c r="R9" s="126">
        <f>R6/R7</f>
        <v>0.18920145190562615</v>
      </c>
      <c r="S9" s="126">
        <f t="shared" ref="S9" si="4">S6/S7</f>
        <v>0.22070844686648503</v>
      </c>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row>
    <row r="10" spans="1:235" ht="15" x14ac:dyDescent="0.25">
      <c r="A10" s="176" t="s">
        <v>190</v>
      </c>
      <c r="B10" s="34"/>
      <c r="C10" s="160">
        <f t="shared" ref="C10:L10" si="5">C6/C8</f>
        <v>7.3623559539052502E-2</v>
      </c>
      <c r="D10" s="160">
        <f t="shared" ref="D10:E10" si="6">D6/D8</f>
        <v>0.47936507936507944</v>
      </c>
      <c r="E10" s="160">
        <f t="shared" si="6"/>
        <v>0.55484693877550995</v>
      </c>
      <c r="F10" s="160">
        <f>F6/F8</f>
        <v>0.45329949238578676</v>
      </c>
      <c r="G10" s="160">
        <f>G6/G8</f>
        <v>1.0358191426893713</v>
      </c>
      <c r="H10" s="160">
        <f t="shared" si="5"/>
        <v>0.58685868586858692</v>
      </c>
      <c r="I10" s="127">
        <f t="shared" si="5"/>
        <v>1.6717557251908397</v>
      </c>
      <c r="J10" s="127">
        <f t="shared" si="5"/>
        <v>0.10401785714285709</v>
      </c>
      <c r="K10" s="127">
        <f t="shared" si="5"/>
        <v>0.39412811387900354</v>
      </c>
      <c r="L10" s="127">
        <f t="shared" si="5"/>
        <v>0.4986631016042779</v>
      </c>
      <c r="M10" s="127">
        <f>M6/M8</f>
        <v>0.37193763919821826</v>
      </c>
      <c r="N10" s="127">
        <f>N6/N8</f>
        <v>0.87076648841354709</v>
      </c>
      <c r="O10" s="127">
        <f>O6/O8</f>
        <v>0.77871772039180776</v>
      </c>
      <c r="P10" s="127">
        <f>P6/P8</f>
        <v>1.6383073496659244</v>
      </c>
      <c r="Q10" s="127">
        <v>0.03</v>
      </c>
      <c r="R10" s="127">
        <f t="shared" ref="R10:S10" si="7">R6/R8</f>
        <v>0.18885869565217392</v>
      </c>
      <c r="S10" s="127">
        <f t="shared" si="7"/>
        <v>0.21823080377189044</v>
      </c>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row>
    <row r="11" spans="1:235" ht="15" x14ac:dyDescent="0.25">
      <c r="A11" s="176"/>
      <c r="B11" s="34"/>
      <c r="C11" s="318"/>
      <c r="D11" s="318"/>
      <c r="E11" s="318"/>
      <c r="F11" s="318"/>
      <c r="G11" s="318"/>
      <c r="H11" s="318"/>
      <c r="I11" s="318"/>
      <c r="J11" s="318"/>
      <c r="K11" s="318"/>
      <c r="L11" s="318"/>
      <c r="M11" s="318"/>
      <c r="N11" s="318"/>
      <c r="O11" s="318"/>
      <c r="P11" s="318"/>
      <c r="Q11" s="318"/>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row>
    <row r="12" spans="1:235" ht="15" x14ac:dyDescent="0.25">
      <c r="A12" s="176"/>
      <c r="B12" s="34"/>
      <c r="C12" s="318"/>
      <c r="D12" s="318"/>
      <c r="E12" s="318"/>
      <c r="F12" s="318"/>
      <c r="G12" s="318"/>
      <c r="H12" s="318"/>
      <c r="I12" s="318"/>
      <c r="J12" s="318"/>
      <c r="K12" s="318"/>
      <c r="L12" s="318"/>
      <c r="M12" s="318"/>
      <c r="N12" s="318"/>
      <c r="O12" s="318"/>
      <c r="P12" s="318"/>
      <c r="Q12" s="318"/>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row>
    <row r="13" spans="1:235" ht="15" x14ac:dyDescent="0.25">
      <c r="A13" s="34"/>
      <c r="B13" s="34"/>
      <c r="C13" s="123"/>
      <c r="D13" s="123"/>
      <c r="E13" s="123"/>
      <c r="F13" s="123"/>
      <c r="G13" s="123"/>
      <c r="H13" s="123"/>
      <c r="I13" s="123"/>
      <c r="J13" s="123"/>
      <c r="K13" s="123"/>
      <c r="L13" s="123"/>
      <c r="M13" s="123"/>
      <c r="N13" s="1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row>
    <row r="14" spans="1:235" ht="15" x14ac:dyDescent="0.25">
      <c r="A14" s="316" t="s">
        <v>178</v>
      </c>
      <c r="B14" s="103"/>
      <c r="C14" s="158"/>
      <c r="D14" s="158"/>
      <c r="E14" s="158"/>
      <c r="F14" s="158"/>
      <c r="G14" s="158"/>
      <c r="H14" s="158"/>
      <c r="I14" s="158"/>
      <c r="J14" s="158"/>
      <c r="K14" s="158"/>
      <c r="L14" s="158"/>
      <c r="M14" s="158"/>
      <c r="N14" s="158"/>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row>
    <row r="15" spans="1:235" x14ac:dyDescent="0.2">
      <c r="A15" s="353" t="s">
        <v>268</v>
      </c>
      <c r="B15" s="353"/>
      <c r="C15" s="353"/>
      <c r="D15" s="353"/>
      <c r="E15" s="353"/>
      <c r="F15" s="353"/>
      <c r="G15" s="353"/>
      <c r="H15" s="353"/>
      <c r="I15" s="353"/>
      <c r="J15" s="353"/>
      <c r="K15" s="353"/>
      <c r="L15" s="353"/>
      <c r="M15" s="353"/>
      <c r="N15" s="353"/>
      <c r="O15" s="353"/>
      <c r="P15" s="353"/>
      <c r="Q15" s="35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row>
    <row r="16" spans="1:235" ht="14.25" customHeight="1" x14ac:dyDescent="0.2">
      <c r="A16" s="353"/>
      <c r="B16" s="353"/>
      <c r="C16" s="353"/>
      <c r="D16" s="353"/>
      <c r="E16" s="353"/>
      <c r="F16" s="353"/>
      <c r="G16" s="353"/>
      <c r="H16" s="353"/>
      <c r="I16" s="353"/>
      <c r="J16" s="353"/>
      <c r="K16" s="353"/>
      <c r="L16" s="353"/>
      <c r="M16" s="353"/>
      <c r="N16" s="353"/>
      <c r="O16" s="353"/>
      <c r="P16" s="353"/>
      <c r="Q16" s="35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row>
    <row r="17" spans="1:235" ht="28.5" customHeight="1" x14ac:dyDescent="0.2">
      <c r="A17" s="353"/>
      <c r="B17" s="353"/>
      <c r="C17" s="353"/>
      <c r="D17" s="353"/>
      <c r="E17" s="353"/>
      <c r="F17" s="353"/>
      <c r="G17" s="353"/>
      <c r="H17" s="353"/>
      <c r="I17" s="353"/>
      <c r="J17" s="353"/>
      <c r="K17" s="353"/>
      <c r="L17" s="353"/>
      <c r="M17" s="353"/>
      <c r="N17" s="353"/>
      <c r="O17" s="353"/>
      <c r="P17" s="353"/>
      <c r="Q17" s="35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row>
    <row r="18" spans="1:235" x14ac:dyDescent="0.2">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row>
    <row r="19" spans="1:235" x14ac:dyDescent="0.2">
      <c r="A19" s="23"/>
      <c r="B19" s="106"/>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row>
    <row r="20" spans="1:235" x14ac:dyDescent="0.2">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row>
    <row r="21" spans="1:235" x14ac:dyDescent="0.2">
      <c r="A21" s="23"/>
      <c r="B21" s="23"/>
      <c r="C21" s="23"/>
      <c r="D21" s="23"/>
      <c r="E21" s="23"/>
      <c r="F21" s="23"/>
      <c r="G21" s="23"/>
      <c r="H21" s="23"/>
      <c r="I21" s="23"/>
      <c r="J21" s="23"/>
      <c r="K21" s="157"/>
      <c r="L21" s="23"/>
      <c r="M21" s="157"/>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row>
    <row r="22" spans="1:235"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row>
    <row r="23" spans="1:235" x14ac:dyDescent="0.2">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row>
    <row r="24" spans="1:235" x14ac:dyDescent="0.2">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row>
    <row r="25" spans="1:235" x14ac:dyDescent="0.2">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row>
    <row r="26" spans="1:235" x14ac:dyDescent="0.2">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row>
    <row r="27" spans="1:235" x14ac:dyDescent="0.2">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row>
    <row r="28" spans="1:235"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row>
    <row r="29" spans="1:235" x14ac:dyDescent="0.2">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row>
    <row r="30" spans="1:235"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row>
    <row r="31" spans="1:235"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row>
    <row r="32" spans="1:235"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row>
    <row r="33" spans="1:235" x14ac:dyDescent="0.2">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row>
    <row r="34" spans="1:235"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row>
    <row r="35" spans="1:235"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row>
    <row r="36" spans="1:235"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row>
    <row r="37" spans="1:235"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row>
    <row r="38" spans="1:235"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row>
    <row r="39" spans="1:235"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row>
    <row r="40" spans="1:235"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row>
    <row r="41" spans="1:235"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row>
    <row r="42" spans="1:235"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row>
    <row r="43" spans="1:235"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row>
    <row r="44" spans="1:235" x14ac:dyDescent="0.2">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row>
    <row r="45" spans="1:235"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row>
    <row r="46" spans="1:235" x14ac:dyDescent="0.2">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row>
    <row r="47" spans="1:235"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row>
    <row r="48" spans="1:235"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row>
    <row r="49" spans="1:235"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row>
    <row r="50" spans="1:235"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row>
    <row r="51" spans="1:235"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row>
    <row r="52" spans="1:235"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row>
    <row r="53" spans="1:235"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row>
    <row r="54" spans="1:235"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row>
    <row r="55" spans="1:235"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row>
    <row r="56" spans="1:235"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row>
    <row r="57" spans="1:235"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row>
    <row r="58" spans="1:235"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row>
    <row r="59" spans="1:235"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row>
    <row r="60" spans="1:235"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row>
    <row r="61" spans="1:235"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row>
    <row r="62" spans="1:235"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row>
    <row r="63" spans="1:235"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row>
    <row r="64" spans="1:235"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row>
    <row r="65" spans="1:235"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row>
    <row r="66" spans="1:235"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row>
    <row r="67" spans="1:235"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row>
    <row r="68" spans="1:235"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row>
    <row r="69" spans="1:235"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row>
    <row r="70" spans="1:235"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row>
    <row r="71" spans="1:235"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row>
    <row r="72" spans="1:235"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row>
    <row r="73" spans="1:235"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row>
    <row r="74" spans="1:235"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row>
    <row r="75" spans="1:235"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row>
    <row r="76" spans="1:235"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row>
    <row r="77" spans="1:235"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row>
    <row r="78" spans="1:235"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row>
    <row r="79" spans="1:235"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row>
    <row r="80" spans="1:235"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row>
    <row r="81" spans="1:235"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row>
    <row r="82" spans="1:235"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row>
    <row r="83" spans="1:235"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row>
    <row r="84" spans="1:235"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row>
    <row r="85" spans="1:235"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row>
    <row r="86" spans="1:235"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row>
    <row r="87" spans="1:235"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row>
    <row r="88" spans="1:235"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row>
    <row r="89" spans="1:235"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row>
    <row r="90" spans="1:235"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row>
    <row r="91" spans="1:235"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row>
    <row r="92" spans="1:235"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row>
    <row r="93" spans="1:235"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row>
    <row r="94" spans="1:235"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row>
    <row r="95" spans="1:235"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row>
    <row r="96" spans="1:235"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row>
    <row r="97" spans="1:235"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row>
    <row r="98" spans="1:235"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row>
    <row r="99" spans="1:235"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row>
    <row r="100" spans="1:235"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c r="IA100" s="23"/>
    </row>
    <row r="101" spans="1:235"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c r="IA101" s="23"/>
    </row>
    <row r="102" spans="1:235"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row>
    <row r="103" spans="1:235"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row>
    <row r="104" spans="1:235"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row>
    <row r="105" spans="1:235"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c r="IA105" s="23"/>
    </row>
    <row r="106" spans="1:235"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c r="IA106" s="23"/>
    </row>
    <row r="107" spans="1:235"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c r="IA107" s="23"/>
    </row>
    <row r="108" spans="1:235"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row>
    <row r="109" spans="1:235"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row>
    <row r="110" spans="1:235"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row>
    <row r="111" spans="1:235"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row>
    <row r="112" spans="1:235"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row>
    <row r="113" spans="1:235"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row>
    <row r="114" spans="1:235"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row>
    <row r="115" spans="1:235"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row>
    <row r="116" spans="1:235"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row>
    <row r="117" spans="1:235"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row>
    <row r="118" spans="1:235"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c r="IA118" s="23"/>
    </row>
    <row r="119" spans="1:235"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row>
    <row r="120" spans="1:235"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row>
    <row r="121" spans="1:235"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row>
    <row r="122" spans="1:235"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row>
    <row r="123" spans="1:235"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row>
    <row r="124" spans="1:235"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row>
    <row r="125" spans="1:235"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row>
    <row r="126" spans="1:235"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row>
    <row r="127" spans="1:235"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row>
    <row r="128" spans="1:235"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row>
    <row r="129" spans="1:235"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row>
    <row r="130" spans="1:235"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row>
    <row r="131" spans="1:235"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row>
    <row r="132" spans="1:235"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row>
    <row r="133" spans="1:235"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row>
    <row r="134" spans="1:235"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row>
    <row r="135" spans="1:235"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row>
    <row r="136" spans="1:235"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row>
    <row r="137" spans="1:235"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row>
    <row r="138" spans="1:235"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row>
    <row r="139" spans="1:235"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c r="IA139" s="23"/>
    </row>
    <row r="140" spans="1:235"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row>
    <row r="141" spans="1:235"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row>
    <row r="142" spans="1:235"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row>
    <row r="143" spans="1:235"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row>
    <row r="144" spans="1:235"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row>
    <row r="145" spans="1:235"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c r="IA145" s="23"/>
    </row>
    <row r="146" spans="1:235"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c r="IA146" s="23"/>
    </row>
    <row r="147" spans="1:235"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c r="IA147" s="23"/>
    </row>
    <row r="148" spans="1:235"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c r="IA148" s="23"/>
    </row>
    <row r="149" spans="1:235"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c r="IA149" s="23"/>
    </row>
    <row r="150" spans="1:235"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c r="IA150" s="23"/>
    </row>
    <row r="151" spans="1:235"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c r="IA151" s="23"/>
    </row>
    <row r="152" spans="1:235"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row>
    <row r="153" spans="1:235"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row>
    <row r="154" spans="1:235"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c r="IA154" s="23"/>
    </row>
    <row r="155" spans="1:235"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c r="IA155" s="23"/>
    </row>
    <row r="156" spans="1:235"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c r="IA156" s="23"/>
    </row>
    <row r="157" spans="1:235"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c r="IA157" s="23"/>
    </row>
    <row r="158" spans="1:235"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c r="IA158" s="23"/>
    </row>
    <row r="159" spans="1:235"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c r="IA159" s="23"/>
    </row>
    <row r="160" spans="1:235"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c r="IA160" s="23"/>
    </row>
    <row r="161" spans="1:235"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c r="IA161" s="23"/>
    </row>
    <row r="162" spans="1:235"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c r="IA162" s="23"/>
    </row>
    <row r="163" spans="1:235"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c r="IA163" s="23"/>
    </row>
    <row r="164" spans="1:235"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c r="IA164" s="23"/>
    </row>
    <row r="165" spans="1:235"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c r="IA165" s="23"/>
    </row>
    <row r="166" spans="1:235"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c r="IA166" s="23"/>
    </row>
    <row r="167" spans="1:235"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c r="IA167" s="23"/>
    </row>
    <row r="168" spans="1:235"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c r="IA168" s="23"/>
    </row>
    <row r="169" spans="1:235"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c r="IA169" s="23"/>
    </row>
    <row r="170" spans="1:235"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c r="IA170" s="23"/>
    </row>
    <row r="171" spans="1:235"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c r="IA171" s="23"/>
    </row>
    <row r="172" spans="1:235"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c r="IA172" s="23"/>
    </row>
    <row r="173" spans="1:235"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c r="IA173" s="23"/>
    </row>
    <row r="174" spans="1:235"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c r="IA174" s="23"/>
    </row>
    <row r="175" spans="1:235"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c r="IA175" s="23"/>
    </row>
    <row r="176" spans="1:235"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c r="IA176" s="23"/>
    </row>
    <row r="177" spans="1:235"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c r="IA177" s="23"/>
    </row>
    <row r="178" spans="1:235"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c r="IA178" s="23"/>
    </row>
    <row r="179" spans="1:235"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c r="IA179" s="23"/>
    </row>
    <row r="180" spans="1:235"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c r="IA180" s="23"/>
    </row>
    <row r="181" spans="1:235"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c r="IA181" s="23"/>
    </row>
    <row r="182" spans="1:235"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c r="IA182" s="23"/>
    </row>
    <row r="183" spans="1:235"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c r="IA183" s="23"/>
    </row>
    <row r="184" spans="1:235"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c r="IA184" s="23"/>
    </row>
    <row r="185" spans="1:235"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c r="IA185" s="23"/>
    </row>
    <row r="186" spans="1:235"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c r="IA186" s="23"/>
    </row>
    <row r="187" spans="1:235"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c r="IA187" s="23"/>
    </row>
    <row r="188" spans="1:235"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c r="IA188" s="23"/>
    </row>
    <row r="189" spans="1:235"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c r="IA189" s="23"/>
    </row>
    <row r="190" spans="1:235"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c r="IA190" s="23"/>
    </row>
    <row r="191" spans="1:235"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c r="IA191" s="23"/>
    </row>
    <row r="192" spans="1:235"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c r="IA192" s="23"/>
    </row>
    <row r="193" spans="1:235"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c r="IA193" s="23"/>
    </row>
    <row r="194" spans="1:235"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c r="IA194" s="23"/>
    </row>
    <row r="195" spans="1:235"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c r="IA195" s="23"/>
    </row>
    <row r="196" spans="1:235"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c r="IA196" s="23"/>
    </row>
    <row r="197" spans="1:235"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c r="IA197" s="23"/>
    </row>
    <row r="198" spans="1:235"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c r="IA198" s="23"/>
    </row>
    <row r="199" spans="1:235"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c r="IA199" s="23"/>
    </row>
    <row r="200" spans="1:235"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c r="IA200" s="23"/>
    </row>
    <row r="201" spans="1:235"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c r="IA201" s="23"/>
    </row>
    <row r="202" spans="1:235"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c r="IA202" s="23"/>
    </row>
    <row r="203" spans="1:235"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c r="IA203" s="23"/>
    </row>
    <row r="204" spans="1:235"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c r="IA204" s="23"/>
    </row>
    <row r="205" spans="1:235"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c r="IA205" s="23"/>
    </row>
    <row r="206" spans="1:235"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c r="IA206" s="23"/>
    </row>
    <row r="207" spans="1:235"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c r="IA207" s="23"/>
    </row>
    <row r="208" spans="1:235"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c r="IA208" s="23"/>
    </row>
    <row r="209" spans="1:235"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c r="IA209" s="23"/>
    </row>
    <row r="210" spans="1:235"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c r="IA210" s="23"/>
    </row>
    <row r="211" spans="1:235"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c r="IA211" s="23"/>
    </row>
    <row r="212" spans="1:235"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c r="IA212" s="23"/>
    </row>
    <row r="213" spans="1:235"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c r="IA213" s="23"/>
    </row>
    <row r="214" spans="1:235"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c r="IA214" s="23"/>
    </row>
    <row r="215" spans="1:235"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c r="IA215" s="23"/>
    </row>
    <row r="216" spans="1:235"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c r="IA216" s="23"/>
    </row>
    <row r="217" spans="1:235"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c r="IA217" s="23"/>
    </row>
    <row r="218" spans="1:235"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c r="IA218" s="23"/>
    </row>
    <row r="219" spans="1:235"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c r="IA219" s="23"/>
    </row>
    <row r="220" spans="1:235"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c r="IA220" s="23"/>
    </row>
    <row r="221" spans="1:235"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c r="IA221" s="23"/>
    </row>
    <row r="222" spans="1:235"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c r="IA222" s="23"/>
    </row>
    <row r="223" spans="1:235"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c r="IA223" s="23"/>
    </row>
    <row r="224" spans="1:235"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c r="IA224" s="23"/>
    </row>
    <row r="225" spans="1:235"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c r="IA225" s="23"/>
    </row>
    <row r="226" spans="1:235"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c r="IA226" s="23"/>
    </row>
    <row r="227" spans="1:235"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c r="IA227" s="23"/>
    </row>
    <row r="228" spans="1:235"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c r="IA228" s="23"/>
    </row>
    <row r="229" spans="1:235"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c r="IA229" s="23"/>
    </row>
    <row r="230" spans="1:235"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c r="IA230" s="23"/>
    </row>
    <row r="231" spans="1:235"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c r="IA231" s="23"/>
    </row>
    <row r="232" spans="1:235"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c r="IA232" s="23"/>
    </row>
    <row r="233" spans="1:235"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c r="IA233" s="23"/>
    </row>
    <row r="234" spans="1:235"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c r="IA234" s="23"/>
    </row>
    <row r="235" spans="1:235"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c r="IA235" s="23"/>
    </row>
    <row r="236" spans="1:235"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c r="IA236" s="23"/>
    </row>
    <row r="237" spans="1:235"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c r="IA237" s="23"/>
    </row>
    <row r="238" spans="1:235"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c r="IA238" s="23"/>
    </row>
    <row r="239" spans="1:235"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c r="IA239" s="23"/>
    </row>
    <row r="240" spans="1:235"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c r="IA240" s="23"/>
    </row>
    <row r="241" spans="1:235"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c r="IA241" s="23"/>
    </row>
    <row r="242" spans="1:235"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c r="IA242" s="23"/>
    </row>
    <row r="243" spans="1:235"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c r="IA243" s="23"/>
    </row>
    <row r="244" spans="1:235"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c r="IA244" s="23"/>
    </row>
    <row r="245" spans="1:235"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c r="IA245" s="23"/>
    </row>
    <row r="246" spans="1:235"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c r="IA246" s="23"/>
    </row>
    <row r="247" spans="1:235"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c r="IA247" s="23"/>
    </row>
    <row r="248" spans="1:235"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c r="IA248" s="23"/>
    </row>
    <row r="249" spans="1:235"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c r="IA249" s="23"/>
    </row>
    <row r="250" spans="1:235"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c r="IA250" s="23"/>
    </row>
    <row r="251" spans="1:235"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c r="IA251" s="23"/>
    </row>
    <row r="252" spans="1:235"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c r="IA252" s="23"/>
    </row>
    <row r="253" spans="1:235"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c r="IA253" s="23"/>
    </row>
    <row r="254" spans="1:235"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c r="IA254" s="23"/>
    </row>
    <row r="255" spans="1:235"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c r="IA255" s="23"/>
    </row>
    <row r="256" spans="1:235"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c r="IA256" s="23"/>
    </row>
    <row r="257" spans="1:235"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c r="IA257" s="23"/>
    </row>
    <row r="258" spans="1:235"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c r="IA258" s="23"/>
    </row>
    <row r="259" spans="1:235"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c r="IA259" s="23"/>
    </row>
    <row r="260" spans="1:235"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c r="IA260" s="23"/>
    </row>
    <row r="261" spans="1:235"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c r="IA261" s="23"/>
    </row>
    <row r="262" spans="1:235"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c r="IA262" s="23"/>
    </row>
    <row r="263" spans="1:235"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c r="IA263" s="23"/>
    </row>
    <row r="264" spans="1:235"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c r="IA264" s="23"/>
    </row>
    <row r="265" spans="1:235"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c r="IA265" s="23"/>
    </row>
    <row r="266" spans="1:235"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c r="IA266" s="23"/>
    </row>
    <row r="267" spans="1:235"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c r="IA267" s="23"/>
    </row>
    <row r="268" spans="1:235"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c r="IA268" s="23"/>
    </row>
    <row r="269" spans="1:235"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c r="IA269" s="23"/>
    </row>
    <row r="270" spans="1:235"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c r="IA270" s="23"/>
    </row>
    <row r="271" spans="1:235"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c r="IA271" s="23"/>
    </row>
    <row r="272" spans="1:235"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c r="IA272" s="23"/>
    </row>
    <row r="273" spans="1:235"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c r="IA273" s="23"/>
    </row>
    <row r="274" spans="1:235"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c r="IA274" s="23"/>
    </row>
    <row r="275" spans="1:235"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c r="IA275" s="23"/>
    </row>
    <row r="276" spans="1:235"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c r="IA276" s="23"/>
    </row>
    <row r="277" spans="1:235"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c r="IA277" s="23"/>
    </row>
    <row r="278" spans="1:235"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c r="IA278" s="23"/>
    </row>
    <row r="279" spans="1:235"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c r="IA279" s="23"/>
    </row>
    <row r="280" spans="1:235"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c r="IA280" s="23"/>
    </row>
    <row r="281" spans="1:235"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c r="IA281" s="23"/>
    </row>
    <row r="282" spans="1:235"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c r="IA282" s="23"/>
    </row>
    <row r="283" spans="1:235"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c r="IA283" s="23"/>
    </row>
    <row r="284" spans="1:235"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c r="IA284" s="23"/>
    </row>
    <row r="285" spans="1:235"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c r="IA285" s="23"/>
    </row>
    <row r="286" spans="1:235"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c r="IA286" s="23"/>
    </row>
    <row r="287" spans="1:235"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c r="IA287" s="23"/>
    </row>
    <row r="288" spans="1:235"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c r="IA288" s="23"/>
    </row>
    <row r="289" spans="1:235"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c r="IA289" s="23"/>
    </row>
    <row r="290" spans="1:235"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c r="IA290" s="23"/>
    </row>
    <row r="291" spans="1:235"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c r="IA291" s="23"/>
    </row>
    <row r="292" spans="1:235"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c r="IA292" s="23"/>
    </row>
    <row r="293" spans="1:235"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c r="IA293" s="23"/>
    </row>
    <row r="294" spans="1:235"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c r="IA294" s="23"/>
    </row>
    <row r="295" spans="1:235"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c r="IA295" s="23"/>
    </row>
    <row r="296" spans="1:235"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c r="IA296" s="23"/>
    </row>
    <row r="297" spans="1:235"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c r="IA297" s="23"/>
    </row>
    <row r="298" spans="1:235"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c r="IA298" s="23"/>
    </row>
    <row r="299" spans="1:235"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c r="IA299" s="23"/>
    </row>
    <row r="300" spans="1:235"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c r="IA300" s="23"/>
    </row>
    <row r="301" spans="1:235"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c r="IA301" s="23"/>
    </row>
    <row r="302" spans="1:235"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c r="IA302" s="23"/>
    </row>
    <row r="303" spans="1:235"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c r="IA303" s="23"/>
    </row>
    <row r="304" spans="1:235"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c r="IA304" s="23"/>
    </row>
    <row r="305" spans="1:235"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c r="IA305" s="23"/>
    </row>
    <row r="306" spans="1:235"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c r="IA306" s="23"/>
    </row>
    <row r="307" spans="1:235"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c r="IA307" s="23"/>
    </row>
    <row r="308" spans="1:235"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c r="IA308" s="23"/>
    </row>
    <row r="309" spans="1:235"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c r="IA309" s="23"/>
    </row>
    <row r="310" spans="1:235"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c r="IA310" s="23"/>
    </row>
    <row r="311" spans="1:235"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c r="IA311" s="23"/>
    </row>
    <row r="312" spans="1:235"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c r="IA312" s="23"/>
    </row>
    <row r="313" spans="1:235"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c r="IA313" s="23"/>
    </row>
    <row r="314" spans="1:235"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c r="IA314" s="23"/>
    </row>
    <row r="315" spans="1:235"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c r="IA315" s="23"/>
    </row>
    <row r="316" spans="1:235"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c r="IA316" s="23"/>
    </row>
    <row r="317" spans="1:235"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c r="IA317" s="23"/>
    </row>
    <row r="318" spans="1:235"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c r="IA318" s="23"/>
    </row>
    <row r="319" spans="1:235"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c r="IA319" s="23"/>
    </row>
    <row r="320" spans="1:235"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c r="IA320" s="23"/>
    </row>
    <row r="321" spans="1:235"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c r="IA321" s="23"/>
    </row>
    <row r="322" spans="1:235"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c r="IA322" s="23"/>
    </row>
    <row r="323" spans="1:235"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c r="IA323" s="23"/>
    </row>
    <row r="324" spans="1:235"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c r="IA324" s="23"/>
    </row>
    <row r="325" spans="1:235"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c r="IA325" s="23"/>
    </row>
    <row r="326" spans="1:235"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c r="IA326" s="23"/>
    </row>
    <row r="327" spans="1:235"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c r="IA327" s="23"/>
    </row>
    <row r="328" spans="1:235"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c r="IA328" s="23"/>
    </row>
    <row r="329" spans="1:235"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c r="IA329" s="23"/>
    </row>
    <row r="330" spans="1:235"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c r="IA330" s="23"/>
    </row>
    <row r="331" spans="1:235"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c r="IA331" s="23"/>
    </row>
    <row r="332" spans="1:235"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c r="IA332" s="23"/>
    </row>
    <row r="333" spans="1:235"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c r="IA333" s="23"/>
    </row>
    <row r="334" spans="1:235"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c r="IA334" s="23"/>
    </row>
    <row r="335" spans="1:235"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c r="IA335" s="23"/>
    </row>
    <row r="336" spans="1:235"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c r="IA336" s="23"/>
    </row>
    <row r="337" spans="1:235"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c r="IA337" s="23"/>
    </row>
    <row r="338" spans="1:235"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c r="IA338" s="23"/>
    </row>
    <row r="339" spans="1:235"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c r="IA339" s="23"/>
    </row>
    <row r="340" spans="1:235"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c r="IA340" s="23"/>
    </row>
    <row r="341" spans="1:235"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c r="IA341" s="23"/>
    </row>
    <row r="342" spans="1:235"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c r="IA342" s="23"/>
    </row>
    <row r="343" spans="1:235"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c r="IA343" s="23"/>
    </row>
    <row r="344" spans="1:235"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c r="IA344" s="23"/>
    </row>
    <row r="345" spans="1:235"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c r="IA345" s="23"/>
    </row>
    <row r="346" spans="1:235"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c r="IA346" s="23"/>
    </row>
    <row r="347" spans="1:235"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c r="IA347" s="23"/>
    </row>
    <row r="348" spans="1:235"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c r="IA348" s="23"/>
    </row>
    <row r="349" spans="1:235"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c r="IA349" s="23"/>
    </row>
    <row r="350" spans="1:235"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c r="IA350" s="23"/>
    </row>
    <row r="351" spans="1:235"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c r="IA351" s="23"/>
    </row>
    <row r="352" spans="1:235"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c r="IA352" s="23"/>
    </row>
    <row r="353" spans="1:235"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c r="IA353" s="23"/>
    </row>
    <row r="354" spans="1:235"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c r="IA354" s="23"/>
    </row>
    <row r="355" spans="1:235"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c r="IA355" s="23"/>
    </row>
    <row r="356" spans="1:235"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c r="IA356" s="23"/>
    </row>
    <row r="357" spans="1:235"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c r="IA357" s="23"/>
    </row>
    <row r="358" spans="1:235"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c r="IA358" s="23"/>
    </row>
    <row r="359" spans="1:235"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c r="IA359" s="23"/>
    </row>
    <row r="360" spans="1:235"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c r="IA360" s="23"/>
    </row>
    <row r="361" spans="1:235"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c r="IA361" s="23"/>
    </row>
    <row r="362" spans="1:235"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c r="IA362" s="23"/>
    </row>
    <row r="363" spans="1:235"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c r="IA363" s="23"/>
    </row>
    <row r="364" spans="1:235"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c r="IA364" s="23"/>
    </row>
    <row r="365" spans="1:235"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c r="IA365" s="23"/>
    </row>
    <row r="366" spans="1:235"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c r="IA366" s="23"/>
    </row>
    <row r="367" spans="1:235"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c r="IA367" s="23"/>
    </row>
    <row r="368" spans="1:235"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c r="IA368" s="23"/>
    </row>
    <row r="369" spans="1:235"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c r="IA369" s="23"/>
    </row>
    <row r="370" spans="1:235"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c r="IA370" s="23"/>
    </row>
    <row r="371" spans="1:235"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c r="IA371" s="23"/>
    </row>
    <row r="372" spans="1:235"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c r="IA372" s="23"/>
    </row>
    <row r="373" spans="1:235"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c r="IA373" s="23"/>
    </row>
    <row r="374" spans="1:235"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c r="IA374" s="23"/>
    </row>
    <row r="375" spans="1:235"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c r="IA375" s="23"/>
    </row>
    <row r="376" spans="1:235"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c r="IA376" s="23"/>
    </row>
    <row r="377" spans="1:235"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c r="IA377" s="23"/>
    </row>
    <row r="378" spans="1:235"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c r="IA378" s="23"/>
    </row>
    <row r="379" spans="1:235"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c r="IA379" s="23"/>
    </row>
    <row r="380" spans="1:235"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c r="IA380" s="23"/>
    </row>
    <row r="381" spans="1:235"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row>
    <row r="382" spans="1:235"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row>
    <row r="383" spans="1:235"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row>
    <row r="384" spans="1:235"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row>
    <row r="385" spans="1:193"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row>
    <row r="386" spans="1:193"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row>
    <row r="387" spans="1:193"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row>
    <row r="388" spans="1:193"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row>
    <row r="389" spans="1:193"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c r="GK389" s="23"/>
    </row>
    <row r="390" spans="1:193"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row>
    <row r="391" spans="1:193"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c r="GK391" s="23"/>
    </row>
    <row r="392" spans="1:193"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row>
    <row r="393" spans="1:193"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row>
    <row r="394" spans="1:193"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row>
    <row r="395" spans="1:193"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row>
    <row r="396" spans="1:193"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row>
    <row r="397" spans="1:193"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row>
    <row r="398" spans="1:193"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row>
    <row r="399" spans="1:193"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row>
    <row r="400" spans="1:193"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row>
    <row r="401" spans="1:193"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row>
    <row r="402" spans="1:193"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c r="GK402" s="23"/>
    </row>
    <row r="403" spans="1:193"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c r="GK403" s="23"/>
    </row>
    <row r="404" spans="1:193"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c r="GK404" s="23"/>
    </row>
    <row r="405" spans="1:193"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c r="GK405" s="23"/>
    </row>
    <row r="406" spans="1:193"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c r="GK406" s="23"/>
    </row>
    <row r="407" spans="1:193"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row>
    <row r="408" spans="1:193"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c r="GK408" s="23"/>
    </row>
    <row r="409" spans="1:193"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row>
    <row r="410" spans="1:193"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c r="GK410" s="23"/>
    </row>
    <row r="411" spans="1:193"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c r="GK411" s="23"/>
    </row>
    <row r="412" spans="1:193"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c r="GK412" s="23"/>
    </row>
    <row r="413" spans="1:193"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c r="GK413" s="23"/>
    </row>
    <row r="414" spans="1:193"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c r="GK414" s="23"/>
    </row>
    <row r="415" spans="1:193"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c r="GK415" s="23"/>
    </row>
    <row r="416" spans="1:193"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c r="GK416" s="23"/>
    </row>
    <row r="417" spans="1:193"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row>
    <row r="418" spans="1:193"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c r="GK418" s="23"/>
    </row>
    <row r="419" spans="1:193"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row>
    <row r="420" spans="1:193"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c r="GK420" s="23"/>
    </row>
    <row r="421" spans="1:193"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c r="GK421" s="23"/>
    </row>
    <row r="422" spans="1:193"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row>
    <row r="423" spans="1:193"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row>
    <row r="424" spans="1:193"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row>
    <row r="425" spans="1:193"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row>
    <row r="426" spans="1:193"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row>
    <row r="427" spans="1:193"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row>
    <row r="428" spans="1:193"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row>
    <row r="429" spans="1:193"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row>
    <row r="430" spans="1:193"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c r="GK430" s="23"/>
    </row>
    <row r="431" spans="1:193"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c r="GK431" s="23"/>
    </row>
    <row r="432" spans="1:193"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c r="GK432" s="23"/>
    </row>
    <row r="433" spans="1:193"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c r="GK433" s="23"/>
    </row>
    <row r="434" spans="1:193"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c r="GK434" s="23"/>
    </row>
    <row r="435" spans="1:193"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c r="GK435" s="23"/>
    </row>
    <row r="436" spans="1:193"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c r="GK436" s="23"/>
    </row>
    <row r="437" spans="1:193"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c r="GK437" s="23"/>
    </row>
    <row r="438" spans="1:193"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c r="GK438" s="23"/>
    </row>
    <row r="439" spans="1:193"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c r="GK439" s="23"/>
    </row>
    <row r="440" spans="1:193"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c r="GK440" s="23"/>
    </row>
    <row r="441" spans="1:193"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c r="GK441" s="23"/>
    </row>
    <row r="442" spans="1:193"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c r="GK442" s="23"/>
    </row>
    <row r="443" spans="1:193"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c r="GK443" s="23"/>
    </row>
    <row r="444" spans="1:193"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c r="GK444" s="23"/>
    </row>
    <row r="445" spans="1:193"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c r="GK445" s="23"/>
    </row>
    <row r="446" spans="1:193"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c r="GK446" s="23"/>
    </row>
    <row r="447" spans="1:193"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c r="GK447" s="23"/>
    </row>
    <row r="448" spans="1:193"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c r="GK448" s="23"/>
    </row>
    <row r="449" spans="1:193"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c r="GK449" s="23"/>
    </row>
    <row r="450" spans="1:193"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c r="GK450" s="23"/>
    </row>
    <row r="451" spans="1:193"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c r="GK451" s="23"/>
    </row>
    <row r="452" spans="1:193"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c r="GK452" s="23"/>
    </row>
    <row r="453" spans="1:193"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c r="GK453" s="23"/>
    </row>
    <row r="454" spans="1:193"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c r="GK454" s="23"/>
    </row>
    <row r="455" spans="1:193"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c r="GK455" s="23"/>
    </row>
    <row r="456" spans="1:193"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c r="GK456" s="23"/>
    </row>
    <row r="457" spans="1:193"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c r="GK457" s="23"/>
    </row>
    <row r="458" spans="1:193"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c r="GK458" s="23"/>
    </row>
    <row r="459" spans="1:193"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c r="GK459" s="23"/>
    </row>
    <row r="460" spans="1:193"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c r="GK460" s="23"/>
    </row>
    <row r="461" spans="1:193"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c r="GK461" s="23"/>
    </row>
    <row r="462" spans="1:193"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c r="GK462" s="23"/>
    </row>
    <row r="463" spans="1:193"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c r="GK463" s="23"/>
    </row>
    <row r="464" spans="1:193"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c r="GK464" s="23"/>
    </row>
    <row r="465" spans="1:193"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c r="GK465" s="23"/>
    </row>
    <row r="466" spans="1:193"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c r="GK466" s="23"/>
    </row>
    <row r="467" spans="1:193"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c r="GK467" s="23"/>
    </row>
    <row r="468" spans="1:193"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c r="GK468" s="23"/>
    </row>
    <row r="469" spans="1:193"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c r="GK469" s="23"/>
    </row>
    <row r="470" spans="1:193"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c r="GK470" s="23"/>
    </row>
    <row r="471" spans="1:193"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c r="GK471" s="23"/>
    </row>
    <row r="472" spans="1:193"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c r="GK472" s="23"/>
    </row>
    <row r="473" spans="1:193"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c r="GK473" s="23"/>
    </row>
    <row r="474" spans="1:193"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c r="GK474" s="23"/>
    </row>
    <row r="475" spans="1:193"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c r="GK475" s="23"/>
    </row>
    <row r="476" spans="1:193"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c r="GK476" s="23"/>
    </row>
    <row r="477" spans="1:193"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c r="GK477" s="23"/>
    </row>
    <row r="478" spans="1:193"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c r="GK478" s="23"/>
    </row>
    <row r="479" spans="1:193"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c r="GK479" s="23"/>
    </row>
    <row r="480" spans="1:193"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c r="GK480" s="23"/>
    </row>
    <row r="481" spans="1:193"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c r="GK481" s="23"/>
    </row>
    <row r="482" spans="1:193"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c r="GK482" s="23"/>
    </row>
    <row r="483" spans="1:193"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c r="GK483" s="23"/>
    </row>
    <row r="484" spans="1:193"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c r="GK484" s="23"/>
    </row>
    <row r="485" spans="1:193"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c r="GK485" s="23"/>
    </row>
    <row r="486" spans="1:193"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c r="GK486" s="23"/>
    </row>
    <row r="487" spans="1:193"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c r="GK487" s="23"/>
    </row>
    <row r="488" spans="1:193"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c r="GK488" s="23"/>
    </row>
    <row r="489" spans="1:193"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c r="GK489" s="23"/>
    </row>
    <row r="490" spans="1:193"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c r="GK490" s="23"/>
    </row>
    <row r="491" spans="1:193"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c r="GK491" s="23"/>
    </row>
    <row r="492" spans="1:193"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c r="GK492" s="23"/>
    </row>
    <row r="493" spans="1:193"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c r="GK493" s="23"/>
    </row>
    <row r="494" spans="1:193"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c r="GK494" s="23"/>
    </row>
    <row r="495" spans="1:193"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c r="GK495" s="23"/>
    </row>
    <row r="496" spans="1:193"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c r="GK496" s="23"/>
    </row>
    <row r="497" spans="1:193"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c r="GK497" s="23"/>
    </row>
    <row r="498" spans="1:193"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c r="GK498" s="23"/>
    </row>
    <row r="499" spans="1:193"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c r="GK499" s="23"/>
    </row>
    <row r="500" spans="1:193"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c r="GK500" s="23"/>
    </row>
    <row r="501" spans="1:193"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c r="GK501" s="23"/>
    </row>
    <row r="502" spans="1:193"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c r="GK502" s="23"/>
    </row>
    <row r="503" spans="1:193"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c r="GK503" s="23"/>
    </row>
    <row r="504" spans="1:193"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c r="GK504" s="23"/>
    </row>
    <row r="505" spans="1:193"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c r="GK505" s="23"/>
    </row>
    <row r="506" spans="1:193"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c r="GK506" s="23"/>
    </row>
    <row r="507" spans="1:193"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c r="GK507" s="23"/>
    </row>
    <row r="508" spans="1:193"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c r="GK508" s="23"/>
    </row>
    <row r="509" spans="1:193"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c r="GK509" s="23"/>
    </row>
    <row r="510" spans="1:193"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c r="GK510" s="23"/>
    </row>
    <row r="511" spans="1:193"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c r="GK511" s="23"/>
    </row>
    <row r="512" spans="1:193"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c r="GK512" s="23"/>
    </row>
    <row r="513" spans="1:193"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c r="GK513" s="23"/>
    </row>
    <row r="514" spans="1:193"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c r="GK514" s="23"/>
    </row>
    <row r="515" spans="1:193"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c r="GK515" s="23"/>
    </row>
    <row r="516" spans="1:193"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c r="GK516" s="23"/>
    </row>
    <row r="517" spans="1:193"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c r="GK517" s="23"/>
    </row>
    <row r="518" spans="1:193"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c r="GK518" s="23"/>
    </row>
    <row r="519" spans="1:193"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c r="GK519" s="23"/>
    </row>
    <row r="520" spans="1:193"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c r="GK520" s="23"/>
    </row>
    <row r="521" spans="1:193"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c r="GK521" s="23"/>
    </row>
    <row r="522" spans="1:193"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c r="GK522" s="23"/>
    </row>
    <row r="523" spans="1:193"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c r="GK523" s="23"/>
    </row>
    <row r="524" spans="1:193"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c r="GK524" s="23"/>
    </row>
    <row r="525" spans="1:193"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c r="GK525" s="23"/>
    </row>
    <row r="526" spans="1:193"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c r="GK526" s="23"/>
    </row>
    <row r="527" spans="1:193"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c r="GK527" s="23"/>
    </row>
    <row r="528" spans="1:193"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c r="GK528" s="23"/>
    </row>
    <row r="529" spans="1:193"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c r="GK529" s="23"/>
    </row>
    <row r="530" spans="1:193"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c r="GK530" s="23"/>
    </row>
    <row r="531" spans="1:193"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c r="GK531" s="23"/>
    </row>
    <row r="532" spans="1:193"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c r="GK532" s="23"/>
    </row>
    <row r="533" spans="1:193"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c r="GK533" s="23"/>
    </row>
    <row r="534" spans="1:193"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c r="GK534" s="23"/>
    </row>
    <row r="535" spans="1:193"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c r="GK535" s="23"/>
    </row>
    <row r="536" spans="1:193"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c r="GK536" s="23"/>
    </row>
    <row r="537" spans="1:193"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c r="GK537" s="23"/>
    </row>
    <row r="538" spans="1:193"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c r="GK538" s="23"/>
    </row>
    <row r="539" spans="1:193"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c r="GK539" s="23"/>
    </row>
    <row r="540" spans="1:193"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c r="GK540" s="23"/>
    </row>
    <row r="541" spans="1:193"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c r="GK541" s="23"/>
    </row>
    <row r="542" spans="1:193"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c r="GK542" s="23"/>
    </row>
    <row r="543" spans="1:193"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c r="GK543" s="23"/>
    </row>
    <row r="544" spans="1:193"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c r="GK544" s="23"/>
    </row>
    <row r="545" spans="1:193"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c r="GK545" s="23"/>
    </row>
    <row r="546" spans="1:193"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c r="GK546" s="23"/>
    </row>
    <row r="547" spans="1:193"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c r="GK547" s="23"/>
    </row>
    <row r="548" spans="1:193"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c r="GK548" s="23"/>
    </row>
    <row r="549" spans="1:193"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c r="GK549" s="23"/>
    </row>
    <row r="550" spans="1:193"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c r="GK550" s="23"/>
    </row>
    <row r="551" spans="1:193"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c r="GK551" s="23"/>
    </row>
    <row r="552" spans="1:193"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c r="GK552" s="23"/>
    </row>
    <row r="553" spans="1:193"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c r="GK553" s="23"/>
    </row>
    <row r="554" spans="1:193"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c r="GK554" s="23"/>
    </row>
    <row r="555" spans="1:193"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c r="GK555" s="23"/>
    </row>
    <row r="556" spans="1:193"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c r="GK556" s="23"/>
    </row>
    <row r="557" spans="1:193"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c r="GK557" s="23"/>
    </row>
    <row r="558" spans="1:193"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c r="GK558" s="23"/>
    </row>
    <row r="559" spans="1:193"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c r="GK559" s="23"/>
    </row>
    <row r="560" spans="1:193"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c r="GK560" s="23"/>
    </row>
    <row r="561" spans="1:193"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c r="GK561" s="23"/>
    </row>
    <row r="562" spans="1:193"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c r="GK562" s="23"/>
    </row>
    <row r="563" spans="1:193"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c r="GK563" s="23"/>
    </row>
    <row r="564" spans="1:193"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c r="GK564" s="23"/>
    </row>
    <row r="565" spans="1:193"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c r="GK565" s="23"/>
    </row>
    <row r="566" spans="1:193"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c r="GK566" s="23"/>
    </row>
    <row r="567" spans="1:193"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c r="GK567" s="23"/>
    </row>
    <row r="568" spans="1:193"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c r="GK568" s="23"/>
    </row>
    <row r="569" spans="1:193"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c r="GK569" s="23"/>
    </row>
    <row r="570" spans="1:193"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c r="GK570" s="23"/>
    </row>
    <row r="571" spans="1:193"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c r="GK571" s="23"/>
    </row>
    <row r="572" spans="1:193"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c r="GK572" s="23"/>
    </row>
    <row r="573" spans="1:193"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c r="GK573" s="23"/>
    </row>
    <row r="574" spans="1:193"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c r="GK574" s="23"/>
    </row>
    <row r="575" spans="1:193"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c r="GK575" s="23"/>
    </row>
    <row r="576" spans="1:193"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c r="GK576" s="23"/>
    </row>
    <row r="577" spans="1:193"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c r="GK577" s="23"/>
    </row>
    <row r="578" spans="1:193"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c r="GK578" s="23"/>
    </row>
    <row r="579" spans="1:193"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c r="GK579" s="23"/>
    </row>
    <row r="580" spans="1:193"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c r="GK580" s="23"/>
    </row>
    <row r="581" spans="1:193"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c r="GK581" s="23"/>
    </row>
    <row r="582" spans="1:193"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c r="GK582" s="23"/>
    </row>
    <row r="583" spans="1:193"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c r="GK583" s="23"/>
    </row>
    <row r="584" spans="1:193"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c r="GK584" s="23"/>
    </row>
    <row r="585" spans="1:193"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c r="GK585" s="23"/>
    </row>
    <row r="586" spans="1:193"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c r="GK586" s="23"/>
    </row>
    <row r="587" spans="1:193"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c r="GK587" s="23"/>
    </row>
    <row r="588" spans="1:193"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c r="GK588" s="23"/>
    </row>
    <row r="589" spans="1:193"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c r="GK589" s="23"/>
    </row>
    <row r="590" spans="1:193"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c r="GK590" s="23"/>
    </row>
    <row r="591" spans="1:193"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c r="GK591" s="23"/>
    </row>
    <row r="592" spans="1:193"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c r="GK592" s="23"/>
    </row>
    <row r="593" spans="1:193"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c r="GK593" s="23"/>
    </row>
    <row r="594" spans="1:193"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c r="GK594" s="23"/>
    </row>
    <row r="595" spans="1:193"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c r="GK595" s="23"/>
    </row>
    <row r="596" spans="1:193"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c r="GK596" s="23"/>
    </row>
    <row r="597" spans="1:193"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c r="GK597" s="23"/>
    </row>
    <row r="598" spans="1:193"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c r="GK598" s="23"/>
    </row>
    <row r="599" spans="1:193"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c r="GK599" s="23"/>
    </row>
    <row r="600" spans="1:193"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c r="GK600" s="23"/>
    </row>
    <row r="601" spans="1:193"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c r="GK601" s="23"/>
    </row>
    <row r="602" spans="1:193"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c r="GK602" s="23"/>
    </row>
    <row r="603" spans="1:193"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c r="GK603" s="23"/>
    </row>
    <row r="604" spans="1:193"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c r="GK604" s="23"/>
    </row>
    <row r="605" spans="1:193"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c r="GK605" s="23"/>
    </row>
    <row r="606" spans="1:193"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c r="GK606" s="23"/>
    </row>
    <row r="607" spans="1:193"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c r="GK607" s="23"/>
    </row>
    <row r="608" spans="1:193"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c r="GK608" s="23"/>
    </row>
    <row r="609" spans="1:193"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c r="GK609" s="23"/>
    </row>
    <row r="610" spans="1:193"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c r="GK610" s="23"/>
    </row>
    <row r="611" spans="1:193"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c r="GK611" s="23"/>
    </row>
    <row r="612" spans="1:193"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c r="GK612" s="23"/>
    </row>
    <row r="613" spans="1:193"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c r="GK613" s="23"/>
    </row>
    <row r="614" spans="1:193"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c r="GK614" s="23"/>
    </row>
    <row r="615" spans="1:193"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c r="GK615" s="23"/>
    </row>
    <row r="616" spans="1:193"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c r="GK616" s="23"/>
    </row>
    <row r="617" spans="1:193"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c r="GK617" s="23"/>
    </row>
    <row r="618" spans="1:193"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c r="GK618" s="23"/>
    </row>
    <row r="619" spans="1:193"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c r="GK619" s="23"/>
    </row>
    <row r="620" spans="1:193"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c r="GK620" s="23"/>
    </row>
    <row r="621" spans="1:193"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c r="GK621" s="23"/>
    </row>
    <row r="622" spans="1:193"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c r="GK622" s="23"/>
    </row>
    <row r="623" spans="1:193"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c r="GK623" s="23"/>
    </row>
    <row r="624" spans="1:193"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c r="GK624" s="23"/>
    </row>
    <row r="625" spans="1:193"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c r="GK625" s="23"/>
    </row>
    <row r="626" spans="1:193"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c r="GK626" s="23"/>
    </row>
    <row r="627" spans="1:193"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c r="GK627" s="23"/>
    </row>
    <row r="628" spans="1:193"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c r="GK628" s="23"/>
    </row>
    <row r="629" spans="1:193"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c r="GK629" s="23"/>
    </row>
    <row r="630" spans="1:193"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c r="GK630" s="23"/>
    </row>
    <row r="631" spans="1:193"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c r="GK631" s="23"/>
    </row>
    <row r="632" spans="1:193"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c r="GK632" s="23"/>
    </row>
    <row r="633" spans="1:193"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c r="GK633" s="23"/>
    </row>
    <row r="634" spans="1:193"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c r="GK634" s="23"/>
    </row>
    <row r="635" spans="1:193"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c r="GK635" s="23"/>
    </row>
    <row r="636" spans="1:193"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c r="GK636" s="23"/>
    </row>
    <row r="637" spans="1:193"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c r="GK637" s="23"/>
    </row>
    <row r="638" spans="1:193"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c r="GK638" s="23"/>
    </row>
    <row r="639" spans="1:193"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c r="GK639" s="23"/>
    </row>
    <row r="640" spans="1:193"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c r="GK640" s="23"/>
    </row>
    <row r="641" spans="1:193"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c r="GK641" s="23"/>
    </row>
    <row r="642" spans="1:193"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c r="GK642" s="23"/>
    </row>
    <row r="643" spans="1:193"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c r="GK643" s="23"/>
    </row>
    <row r="644" spans="1:193"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c r="GK644" s="23"/>
    </row>
    <row r="645" spans="1:193"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c r="GK645" s="23"/>
    </row>
    <row r="646" spans="1:193"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c r="GK646" s="23"/>
    </row>
    <row r="647" spans="1:193"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c r="GK647" s="23"/>
    </row>
    <row r="648" spans="1:193"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c r="GK648" s="23"/>
    </row>
    <row r="649" spans="1:193"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c r="GK649" s="23"/>
    </row>
    <row r="650" spans="1:193"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c r="GK650" s="23"/>
    </row>
    <row r="651" spans="1:193"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c r="GK651" s="23"/>
    </row>
    <row r="652" spans="1:193"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c r="GK652" s="23"/>
    </row>
    <row r="653" spans="1:193"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c r="GK653" s="23"/>
    </row>
    <row r="654" spans="1:193"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c r="GK654" s="23"/>
    </row>
    <row r="655" spans="1:193"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c r="GK655" s="23"/>
    </row>
    <row r="656" spans="1:193"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c r="GK656" s="23"/>
    </row>
    <row r="657" spans="1:193"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c r="GK657" s="23"/>
    </row>
    <row r="658" spans="1:193"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c r="GK658" s="23"/>
    </row>
    <row r="659" spans="1:193"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c r="GK659" s="23"/>
    </row>
    <row r="660" spans="1:193"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c r="GK660" s="23"/>
    </row>
    <row r="661" spans="1:193"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c r="GK661" s="23"/>
    </row>
    <row r="662" spans="1:193"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c r="GK662" s="23"/>
    </row>
    <row r="663" spans="1:193"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c r="GK663" s="23"/>
    </row>
    <row r="664" spans="1:193"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c r="GK664" s="23"/>
    </row>
    <row r="665" spans="1:193"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c r="GK665" s="23"/>
    </row>
    <row r="666" spans="1:193"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c r="GK666" s="23"/>
    </row>
    <row r="667" spans="1:193"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c r="GK667" s="23"/>
    </row>
    <row r="668" spans="1:193"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c r="GK668" s="23"/>
    </row>
    <row r="669" spans="1:193"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c r="GK669" s="23"/>
    </row>
    <row r="670" spans="1:193"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c r="GK670" s="23"/>
    </row>
    <row r="671" spans="1:193"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c r="GK671" s="23"/>
    </row>
    <row r="672" spans="1:193"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c r="GK672" s="23"/>
    </row>
    <row r="673" spans="1:193"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c r="GK673" s="23"/>
    </row>
    <row r="674" spans="1:193"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c r="GK674" s="23"/>
    </row>
    <row r="675" spans="1:193"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c r="GK675" s="23"/>
    </row>
    <row r="676" spans="1:193"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c r="GK676" s="23"/>
    </row>
    <row r="677" spans="1:193"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c r="GK677" s="23"/>
    </row>
    <row r="678" spans="1:193"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c r="GK678" s="23"/>
    </row>
    <row r="679" spans="1:193"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c r="GK679" s="23"/>
    </row>
    <row r="680" spans="1:193"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c r="GK680" s="23"/>
    </row>
    <row r="681" spans="1:193"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c r="GK681" s="23"/>
    </row>
    <row r="682" spans="1:193"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c r="GK682" s="23"/>
    </row>
    <row r="683" spans="1:193"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c r="GK683" s="23"/>
    </row>
    <row r="684" spans="1:193"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c r="GK684" s="23"/>
    </row>
    <row r="685" spans="1:193"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c r="GK685" s="23"/>
    </row>
    <row r="686" spans="1:193"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c r="GK686" s="23"/>
    </row>
    <row r="687" spans="1:193"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c r="GK687" s="23"/>
    </row>
    <row r="688" spans="1:193"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c r="GK688" s="23"/>
    </row>
    <row r="689" spans="1:193"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c r="GK689" s="23"/>
    </row>
    <row r="690" spans="1:193"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c r="GK690" s="23"/>
    </row>
    <row r="691" spans="1:193"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c r="GK691" s="23"/>
    </row>
    <row r="692" spans="1:193"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c r="GK692" s="23"/>
    </row>
    <row r="693" spans="1:193"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c r="GK693" s="23"/>
    </row>
    <row r="694" spans="1:193"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c r="GK694" s="23"/>
    </row>
    <row r="695" spans="1:193"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c r="GK695" s="23"/>
    </row>
    <row r="696" spans="1:193"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c r="GK696" s="23"/>
    </row>
    <row r="697" spans="1:193"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c r="GK697" s="23"/>
    </row>
    <row r="698" spans="1:193"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c r="GK698" s="23"/>
    </row>
    <row r="699" spans="1:193"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c r="GK699" s="23"/>
    </row>
    <row r="700" spans="1:193"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c r="GK700" s="23"/>
    </row>
    <row r="701" spans="1:193"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c r="GK701" s="23"/>
    </row>
    <row r="702" spans="1:193"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c r="GK702" s="23"/>
    </row>
    <row r="703" spans="1:193"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c r="GK703" s="23"/>
    </row>
    <row r="704" spans="1:193"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c r="GK704" s="23"/>
    </row>
    <row r="705" spans="1:193"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c r="GK705" s="23"/>
    </row>
    <row r="706" spans="1:193"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c r="GK706" s="23"/>
    </row>
    <row r="707" spans="1:193"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c r="GK707" s="23"/>
    </row>
    <row r="708" spans="1:193"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c r="GK708" s="23"/>
    </row>
    <row r="709" spans="1:193"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c r="GK709" s="23"/>
    </row>
    <row r="710" spans="1:193"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c r="GK710" s="23"/>
    </row>
    <row r="711" spans="1:193"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c r="GK711" s="23"/>
    </row>
    <row r="712" spans="1:193"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c r="GK712" s="23"/>
    </row>
    <row r="713" spans="1:193"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c r="GK713" s="23"/>
    </row>
    <row r="714" spans="1:193"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c r="GK714" s="23"/>
    </row>
    <row r="715" spans="1:193"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c r="GK715" s="23"/>
    </row>
    <row r="716" spans="1:193"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c r="GK716" s="23"/>
    </row>
    <row r="717" spans="1:193"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c r="GK717" s="23"/>
    </row>
    <row r="718" spans="1:193"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c r="GK718" s="23"/>
    </row>
    <row r="719" spans="1:193"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c r="GK719" s="23"/>
    </row>
    <row r="720" spans="1:193"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c r="GK720" s="23"/>
    </row>
    <row r="721" spans="1:193"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c r="GK721" s="23"/>
    </row>
    <row r="722" spans="1:193"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c r="GK722" s="23"/>
    </row>
    <row r="723" spans="1:193"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c r="GK723" s="23"/>
    </row>
    <row r="724" spans="1:193"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c r="GK724" s="23"/>
    </row>
    <row r="725" spans="1:193"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c r="GK725" s="23"/>
    </row>
    <row r="726" spans="1:193"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c r="GK726" s="23"/>
    </row>
    <row r="727" spans="1:193"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c r="GK727" s="23"/>
    </row>
    <row r="728" spans="1:193"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c r="GK728" s="23"/>
    </row>
    <row r="729" spans="1:193"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c r="GK729" s="23"/>
    </row>
    <row r="730" spans="1:193"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c r="GK730" s="23"/>
    </row>
    <row r="731" spans="1:193"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c r="GK731" s="23"/>
    </row>
    <row r="732" spans="1:193"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c r="GK732" s="23"/>
    </row>
    <row r="733" spans="1:193"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c r="GK733" s="23"/>
    </row>
    <row r="734" spans="1:193"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c r="GK734" s="23"/>
    </row>
    <row r="735" spans="1:193"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c r="GK735" s="23"/>
    </row>
    <row r="736" spans="1:193"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c r="GK736" s="23"/>
    </row>
    <row r="737" spans="1:193"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c r="GK737" s="23"/>
    </row>
    <row r="738" spans="1:193"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c r="GK738" s="23"/>
    </row>
    <row r="739" spans="1:193"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c r="GK739" s="23"/>
    </row>
    <row r="740" spans="1:193"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c r="GK740" s="23"/>
    </row>
    <row r="741" spans="1:193"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c r="GK741" s="23"/>
    </row>
    <row r="742" spans="1:193"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c r="GK742" s="23"/>
    </row>
    <row r="743" spans="1:193"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c r="GK743" s="23"/>
    </row>
    <row r="744" spans="1:193"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c r="GK744" s="23"/>
    </row>
    <row r="745" spans="1:193"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c r="GK745" s="23"/>
    </row>
    <row r="746" spans="1:193"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c r="GK746" s="23"/>
    </row>
    <row r="747" spans="1:193"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c r="GK747" s="23"/>
    </row>
    <row r="748" spans="1:193"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c r="GK748" s="23"/>
    </row>
    <row r="749" spans="1:193"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c r="GK749" s="23"/>
    </row>
    <row r="750" spans="1:193"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c r="GK750" s="23"/>
    </row>
    <row r="751" spans="1:193"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c r="GK751" s="23"/>
    </row>
    <row r="752" spans="1:193"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c r="GK752" s="23"/>
    </row>
    <row r="753" spans="1:193"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c r="GK753" s="23"/>
    </row>
    <row r="754" spans="1:193"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c r="GK754" s="23"/>
    </row>
    <row r="755" spans="1:193"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c r="GK755" s="23"/>
    </row>
    <row r="756" spans="1:193"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c r="GK756" s="23"/>
    </row>
    <row r="757" spans="1:193"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c r="GK757" s="23"/>
    </row>
    <row r="758" spans="1:193"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c r="GK758" s="23"/>
    </row>
    <row r="759" spans="1:193"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c r="GK759" s="23"/>
    </row>
    <row r="760" spans="1:193"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c r="GK760" s="23"/>
    </row>
    <row r="761" spans="1:193"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c r="GK761" s="23"/>
    </row>
    <row r="762" spans="1:193"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c r="GK762" s="23"/>
    </row>
    <row r="763" spans="1:193"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c r="GK763" s="23"/>
    </row>
    <row r="764" spans="1:193"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c r="GK764" s="23"/>
    </row>
    <row r="765" spans="1:193"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c r="GK765" s="23"/>
    </row>
    <row r="766" spans="1:193"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c r="GK766" s="23"/>
    </row>
    <row r="767" spans="1:193"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c r="GK767" s="23"/>
    </row>
    <row r="768" spans="1:193"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c r="GK768" s="23"/>
    </row>
    <row r="769" spans="1:193"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c r="GK769" s="23"/>
    </row>
    <row r="770" spans="1:193"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c r="GK770" s="23"/>
    </row>
    <row r="771" spans="1:193"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c r="GK771" s="23"/>
    </row>
    <row r="772" spans="1:193"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c r="GK772" s="23"/>
    </row>
    <row r="773" spans="1:193"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c r="GK773" s="23"/>
    </row>
    <row r="774" spans="1:193"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c r="GK774" s="23"/>
    </row>
    <row r="775" spans="1:193"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c r="GK775" s="23"/>
    </row>
    <row r="776" spans="1:193"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c r="GK776" s="23"/>
    </row>
    <row r="777" spans="1:193"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c r="GK777" s="23"/>
    </row>
    <row r="778" spans="1:193"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c r="GK778" s="23"/>
    </row>
    <row r="779" spans="1:193"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c r="GK779" s="23"/>
    </row>
    <row r="780" spans="1:193"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c r="GK780" s="23"/>
    </row>
    <row r="781" spans="1:193"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c r="GK781" s="23"/>
    </row>
    <row r="782" spans="1:193"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c r="GK782" s="23"/>
    </row>
    <row r="783" spans="1:193"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c r="GK783" s="23"/>
    </row>
    <row r="784" spans="1:193"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c r="GK784" s="23"/>
    </row>
    <row r="785" spans="1:193"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c r="GK785" s="23"/>
    </row>
    <row r="786" spans="1:193"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c r="GK786" s="23"/>
    </row>
    <row r="787" spans="1:193"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c r="GK787" s="23"/>
    </row>
    <row r="788" spans="1:193"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c r="GK788" s="23"/>
    </row>
    <row r="789" spans="1:193"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c r="GK789" s="23"/>
    </row>
    <row r="790" spans="1:193"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c r="GK790" s="23"/>
    </row>
    <row r="791" spans="1:193"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c r="GK791" s="23"/>
    </row>
    <row r="792" spans="1:193"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c r="GK792" s="23"/>
    </row>
    <row r="793" spans="1:193"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c r="GK793" s="23"/>
    </row>
    <row r="794" spans="1:193"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c r="GK794" s="23"/>
    </row>
    <row r="795" spans="1:193"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c r="GK795" s="23"/>
    </row>
    <row r="796" spans="1:193"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c r="GK796" s="23"/>
    </row>
    <row r="797" spans="1:193"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c r="GK797" s="23"/>
    </row>
    <row r="798" spans="1:193"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c r="GK798" s="23"/>
    </row>
    <row r="799" spans="1:193"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c r="GK799" s="23"/>
    </row>
    <row r="800" spans="1:193"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c r="GK800" s="23"/>
    </row>
    <row r="801" spans="1:193"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c r="GK801" s="23"/>
    </row>
    <row r="802" spans="1:193"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c r="GK802" s="23"/>
    </row>
    <row r="803" spans="1:193"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c r="GK803" s="23"/>
    </row>
    <row r="804" spans="1:193"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c r="GK804" s="23"/>
    </row>
    <row r="805" spans="1:193"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c r="GK805" s="23"/>
    </row>
    <row r="806" spans="1:193"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c r="GK806" s="23"/>
    </row>
    <row r="807" spans="1:193"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c r="GK807" s="23"/>
    </row>
    <row r="808" spans="1:193"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c r="GK808" s="23"/>
    </row>
    <row r="809" spans="1:193"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c r="GK809" s="23"/>
    </row>
    <row r="810" spans="1:193"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c r="GK810" s="23"/>
    </row>
    <row r="811" spans="1:193"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c r="GK811" s="23"/>
    </row>
    <row r="812" spans="1:193"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c r="GK812" s="23"/>
    </row>
    <row r="813" spans="1:193"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c r="GK813" s="23"/>
    </row>
    <row r="814" spans="1:193"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c r="GK814" s="23"/>
    </row>
    <row r="815" spans="1:193"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c r="GK815" s="23"/>
    </row>
    <row r="816" spans="1:193"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c r="GK816" s="23"/>
    </row>
    <row r="817" spans="1:193"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c r="GK817" s="23"/>
    </row>
    <row r="818" spans="1:193"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c r="GK818" s="23"/>
    </row>
    <row r="819" spans="1:193"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c r="GK819" s="23"/>
    </row>
    <row r="820" spans="1:193"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c r="GK820" s="23"/>
    </row>
    <row r="821" spans="1:193"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c r="GK821" s="23"/>
    </row>
    <row r="822" spans="1:193"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c r="GK822" s="23"/>
    </row>
    <row r="823" spans="1:193"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c r="GK823" s="23"/>
    </row>
    <row r="824" spans="1:193"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c r="GK824" s="23"/>
    </row>
    <row r="825" spans="1:193"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c r="GK825" s="23"/>
    </row>
    <row r="826" spans="1:193"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c r="GK826" s="23"/>
    </row>
    <row r="827" spans="1:193"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c r="GK827" s="23"/>
    </row>
    <row r="828" spans="1:193"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c r="GK828" s="23"/>
    </row>
    <row r="829" spans="1:193"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c r="GK829" s="23"/>
    </row>
    <row r="830" spans="1:193"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c r="GK830" s="23"/>
    </row>
    <row r="831" spans="1:193"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c r="GK831" s="23"/>
    </row>
    <row r="832" spans="1:193"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c r="GK832" s="23"/>
    </row>
    <row r="833" spans="1:193"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c r="GK833" s="23"/>
    </row>
    <row r="834" spans="1:193"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c r="GK834" s="23"/>
    </row>
    <row r="835" spans="1:193"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c r="GK835" s="23"/>
    </row>
    <row r="836" spans="1:193"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c r="GK836" s="23"/>
    </row>
    <row r="837" spans="1:193"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c r="GK837" s="23"/>
    </row>
    <row r="838" spans="1:193"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c r="GK838" s="23"/>
    </row>
    <row r="839" spans="1:193"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c r="GK839" s="23"/>
    </row>
    <row r="840" spans="1:193"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c r="GK840" s="23"/>
    </row>
    <row r="841" spans="1:193"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c r="GK841" s="23"/>
    </row>
    <row r="842" spans="1:193"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c r="GK842" s="23"/>
    </row>
    <row r="843" spans="1:193"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c r="GK843" s="23"/>
    </row>
    <row r="844" spans="1:193"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c r="GK844" s="23"/>
    </row>
    <row r="845" spans="1:193"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c r="GK845" s="23"/>
    </row>
    <row r="846" spans="1:193"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c r="GK846" s="23"/>
    </row>
    <row r="847" spans="1:193"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c r="GK847" s="23"/>
    </row>
    <row r="848" spans="1:193"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c r="GK848" s="23"/>
    </row>
    <row r="849" spans="1:193"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c r="GK849" s="23"/>
    </row>
    <row r="850" spans="1:193"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c r="GK850" s="23"/>
    </row>
    <row r="851" spans="1:193"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c r="GK851" s="23"/>
    </row>
    <row r="852" spans="1:193"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c r="GK852" s="23"/>
    </row>
    <row r="853" spans="1:193"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c r="GK853" s="23"/>
    </row>
    <row r="854" spans="1:193"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c r="GK854" s="23"/>
    </row>
    <row r="855" spans="1:193"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c r="GK855" s="23"/>
    </row>
    <row r="856" spans="1:193"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c r="GK856" s="23"/>
    </row>
    <row r="857" spans="1:193"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c r="GK857" s="23"/>
    </row>
    <row r="858" spans="1:193"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c r="GK858" s="23"/>
    </row>
    <row r="859" spans="1:193"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c r="GK859" s="23"/>
    </row>
    <row r="860" spans="1:193"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c r="GK860" s="23"/>
    </row>
    <row r="861" spans="1:193"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c r="GK861" s="23"/>
    </row>
    <row r="862" spans="1:193"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c r="GK862" s="23"/>
    </row>
    <row r="863" spans="1:193"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c r="GK863" s="23"/>
    </row>
    <row r="864" spans="1:193"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c r="GK864" s="23"/>
    </row>
    <row r="865" spans="1:193"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c r="GK865" s="23"/>
    </row>
    <row r="866" spans="1:193"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c r="GK866" s="23"/>
    </row>
    <row r="867" spans="1:193"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c r="GK867" s="23"/>
    </row>
    <row r="868" spans="1:193"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c r="GK868" s="23"/>
    </row>
    <row r="869" spans="1:193"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c r="GK869" s="23"/>
    </row>
    <row r="870" spans="1:193"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c r="GK870" s="23"/>
    </row>
    <row r="871" spans="1:193"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c r="GK871" s="23"/>
    </row>
    <row r="872" spans="1:193"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c r="GK872" s="23"/>
    </row>
    <row r="873" spans="1:193"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c r="GK873" s="23"/>
    </row>
    <row r="874" spans="1:193"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c r="GK874" s="23"/>
    </row>
    <row r="875" spans="1:193"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c r="GK875" s="23"/>
    </row>
    <row r="876" spans="1:193"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c r="GK876" s="23"/>
    </row>
    <row r="877" spans="1:193"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c r="GK877" s="23"/>
    </row>
    <row r="878" spans="1:193"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c r="GK878" s="23"/>
    </row>
    <row r="879" spans="1:193"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c r="GK879" s="23"/>
    </row>
    <row r="880" spans="1:193"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c r="GK880" s="23"/>
    </row>
    <row r="881" spans="1:193"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c r="GK881" s="23"/>
    </row>
    <row r="882" spans="1:193"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c r="GK882" s="23"/>
    </row>
    <row r="883" spans="1:193"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c r="GK883" s="23"/>
    </row>
    <row r="884" spans="1:193"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c r="GK884" s="23"/>
    </row>
    <row r="885" spans="1:193"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c r="GK885" s="23"/>
    </row>
    <row r="886" spans="1:193"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c r="GK886" s="23"/>
    </row>
    <row r="887" spans="1:193"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c r="GK887" s="23"/>
    </row>
    <row r="888" spans="1:193"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c r="GK888" s="23"/>
    </row>
    <row r="889" spans="1:193"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c r="GK889" s="23"/>
    </row>
    <row r="890" spans="1:193"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c r="GK890" s="23"/>
    </row>
    <row r="891" spans="1:193"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c r="GK891" s="23"/>
    </row>
    <row r="892" spans="1:193"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c r="GK892" s="23"/>
    </row>
    <row r="893" spans="1:193"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c r="GK893" s="23"/>
    </row>
    <row r="894" spans="1:193"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c r="GK894" s="23"/>
    </row>
    <row r="895" spans="1:193"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c r="GK895" s="23"/>
    </row>
    <row r="896" spans="1:193"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c r="GK896" s="23"/>
    </row>
    <row r="897" spans="1:193"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c r="GK897" s="23"/>
    </row>
    <row r="898" spans="1:193"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c r="GK898" s="23"/>
    </row>
    <row r="899" spans="1:193"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c r="GK899" s="23"/>
    </row>
    <row r="900" spans="1:193"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c r="GK900" s="23"/>
    </row>
    <row r="901" spans="1:193"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c r="GK901" s="23"/>
    </row>
    <row r="902" spans="1:193"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c r="GK902" s="23"/>
    </row>
    <row r="903" spans="1:193"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c r="GK903" s="23"/>
    </row>
    <row r="904" spans="1:193"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c r="GK904" s="23"/>
    </row>
    <row r="905" spans="1:193"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c r="GK905" s="23"/>
    </row>
    <row r="906" spans="1:193"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c r="GK906" s="23"/>
    </row>
    <row r="907" spans="1:193"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c r="GK907" s="23"/>
    </row>
    <row r="908" spans="1:193"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c r="GK908" s="23"/>
    </row>
    <row r="909" spans="1:193"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c r="GK909" s="23"/>
    </row>
    <row r="910" spans="1:193"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c r="GK910" s="23"/>
    </row>
    <row r="911" spans="1:193"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c r="GK911" s="23"/>
    </row>
    <row r="912" spans="1:193"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c r="GK912" s="23"/>
    </row>
    <row r="913" spans="1:193"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c r="GK913" s="23"/>
    </row>
    <row r="914" spans="1:193"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c r="GK914" s="23"/>
    </row>
    <row r="915" spans="1:193"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c r="GK915" s="23"/>
    </row>
    <row r="916" spans="1:193"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c r="GK916" s="23"/>
    </row>
    <row r="917" spans="1:193"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c r="GK917" s="23"/>
    </row>
    <row r="918" spans="1:193"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c r="GK918" s="23"/>
    </row>
    <row r="919" spans="1:193"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c r="GK919" s="23"/>
    </row>
    <row r="920" spans="1:193"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c r="GK920" s="23"/>
    </row>
    <row r="921" spans="1:193"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c r="GK921" s="23"/>
    </row>
    <row r="922" spans="1:193"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c r="GK922" s="23"/>
    </row>
    <row r="923" spans="1:193"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c r="GK923" s="23"/>
    </row>
    <row r="924" spans="1:193"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c r="GK924" s="23"/>
    </row>
    <row r="925" spans="1:193"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c r="GK925" s="23"/>
    </row>
    <row r="926" spans="1:193"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c r="GK926" s="23"/>
    </row>
    <row r="927" spans="1:193"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c r="GK927" s="23"/>
    </row>
    <row r="928" spans="1:193"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c r="GK928" s="23"/>
    </row>
    <row r="929" spans="1:193"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c r="GK929" s="23"/>
    </row>
    <row r="930" spans="1:193"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c r="GK930" s="23"/>
    </row>
    <row r="931" spans="1:193"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c r="GK931" s="23"/>
    </row>
    <row r="932" spans="1:193"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c r="GK932" s="23"/>
    </row>
    <row r="933" spans="1:193"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c r="GK933" s="23"/>
    </row>
    <row r="934" spans="1:193"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c r="GK934" s="23"/>
    </row>
    <row r="935" spans="1:193"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c r="GK935" s="23"/>
    </row>
    <row r="936" spans="1:193"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c r="GK936" s="23"/>
    </row>
    <row r="937" spans="1:193"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c r="GK937" s="23"/>
    </row>
    <row r="938" spans="1:193"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c r="GK938" s="23"/>
    </row>
    <row r="939" spans="1:193"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c r="GK939" s="23"/>
    </row>
    <row r="940" spans="1:193"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c r="GK940" s="23"/>
    </row>
    <row r="941" spans="1:193"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c r="GK941" s="23"/>
    </row>
    <row r="942" spans="1:193"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c r="GK942" s="23"/>
    </row>
    <row r="943" spans="1:193"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c r="GK943" s="23"/>
    </row>
    <row r="944" spans="1:193"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c r="GK944" s="23"/>
    </row>
    <row r="945" spans="1:193"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c r="GK945" s="23"/>
    </row>
    <row r="946" spans="1:193"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c r="GK946" s="23"/>
    </row>
    <row r="947" spans="1:193"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c r="GK947" s="23"/>
    </row>
    <row r="948" spans="1:193"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c r="GK948" s="23"/>
    </row>
    <row r="949" spans="1:193"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c r="GK949" s="23"/>
    </row>
    <row r="950" spans="1:193"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c r="GK950" s="23"/>
    </row>
    <row r="951" spans="1:193"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c r="GK951" s="23"/>
    </row>
    <row r="952" spans="1:193"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c r="GK952" s="23"/>
    </row>
    <row r="953" spans="1:193"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c r="GK953" s="23"/>
    </row>
    <row r="954" spans="1:193"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c r="GK954" s="23"/>
    </row>
    <row r="955" spans="1:193"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c r="GK955" s="23"/>
    </row>
    <row r="956" spans="1:193"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c r="GK956" s="23"/>
    </row>
    <row r="957" spans="1:193"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c r="GK957" s="23"/>
    </row>
    <row r="958" spans="1:193"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c r="GK958" s="23"/>
    </row>
    <row r="959" spans="1:193"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c r="GK959" s="23"/>
    </row>
    <row r="960" spans="1:193"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c r="GK960" s="23"/>
    </row>
    <row r="961" spans="1:193"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c r="GK961" s="23"/>
    </row>
    <row r="962" spans="1:193"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c r="GK962" s="23"/>
    </row>
    <row r="963" spans="1:193"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c r="GK963" s="23"/>
    </row>
    <row r="964" spans="1:193"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c r="GK964" s="23"/>
    </row>
    <row r="965" spans="1:193"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c r="GK965" s="23"/>
    </row>
    <row r="966" spans="1:193"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c r="GK966" s="23"/>
    </row>
    <row r="967" spans="1:193"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c r="GK967" s="23"/>
    </row>
    <row r="968" spans="1:193"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c r="GK968" s="23"/>
    </row>
    <row r="969" spans="1:193"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c r="GK969" s="23"/>
    </row>
    <row r="970" spans="1:193"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c r="GK970" s="23"/>
    </row>
    <row r="971" spans="1:193"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c r="GK971" s="23"/>
    </row>
    <row r="972" spans="1:193"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c r="GK972" s="23"/>
    </row>
    <row r="973" spans="1:193"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c r="GK973" s="23"/>
    </row>
    <row r="974" spans="1:193"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c r="GK974" s="23"/>
    </row>
    <row r="975" spans="1:193"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c r="GK975" s="23"/>
    </row>
    <row r="976" spans="1:193"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c r="GK976" s="23"/>
    </row>
    <row r="977" spans="1:193"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c r="GK977" s="23"/>
    </row>
    <row r="978" spans="1:193"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c r="GK978" s="23"/>
    </row>
    <row r="979" spans="1:193"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c r="GK979" s="23"/>
    </row>
    <row r="980" spans="1:193"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c r="GK980" s="23"/>
    </row>
    <row r="981" spans="1:193"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c r="GK981" s="23"/>
    </row>
    <row r="982" spans="1:193"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c r="GK982" s="23"/>
    </row>
    <row r="983" spans="1:193"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c r="GK983" s="23"/>
    </row>
    <row r="984" spans="1:193"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c r="GK984" s="23"/>
    </row>
    <row r="985" spans="1:193"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c r="GK985" s="23"/>
    </row>
    <row r="986" spans="1:193"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c r="GK986" s="23"/>
    </row>
    <row r="987" spans="1:193"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c r="GK987" s="23"/>
    </row>
    <row r="988" spans="1:193"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c r="GK988" s="23"/>
    </row>
    <row r="989" spans="1:193"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c r="GK989" s="23"/>
    </row>
    <row r="990" spans="1:193"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c r="GK990" s="23"/>
    </row>
    <row r="991" spans="1:193"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c r="GK991" s="23"/>
    </row>
    <row r="992" spans="1:193"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c r="GK992" s="23"/>
    </row>
    <row r="993" spans="1:193"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c r="GK993" s="23"/>
    </row>
    <row r="994" spans="1:193"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c r="GK994" s="23"/>
    </row>
    <row r="995" spans="1:193"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c r="GK995" s="23"/>
    </row>
    <row r="996" spans="1:193"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c r="GK996" s="23"/>
    </row>
    <row r="997" spans="1:193"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c r="GK997" s="23"/>
    </row>
    <row r="998" spans="1:193"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c r="GK998" s="23"/>
    </row>
    <row r="999" spans="1:193"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c r="GK999" s="23"/>
    </row>
    <row r="1000" spans="1:193"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c r="GK1000" s="23"/>
    </row>
    <row r="1001" spans="1:193"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c r="GK1001" s="23"/>
    </row>
    <row r="1002" spans="1:193" x14ac:dyDescent="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c r="GK1002" s="23"/>
    </row>
    <row r="1003" spans="1:193" x14ac:dyDescent="0.2">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c r="GK1003" s="23"/>
    </row>
    <row r="1004" spans="1:193" x14ac:dyDescent="0.2">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c r="GK1004" s="23"/>
    </row>
    <row r="1005" spans="1:193" x14ac:dyDescent="0.2">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c r="GK1005" s="23"/>
    </row>
    <row r="1006" spans="1:193" x14ac:dyDescent="0.2">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c r="GK1006" s="23"/>
    </row>
    <row r="1007" spans="1:193" x14ac:dyDescent="0.2">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c r="GK1007" s="23"/>
    </row>
    <row r="1008" spans="1:193" x14ac:dyDescent="0.2">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c r="GK1008" s="23"/>
    </row>
    <row r="1009" spans="1:193" x14ac:dyDescent="0.2">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c r="GK1009" s="23"/>
    </row>
    <row r="1010" spans="1:193" x14ac:dyDescent="0.2">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c r="GK1010" s="23"/>
    </row>
    <row r="1011" spans="1:193" x14ac:dyDescent="0.2">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c r="GK1011" s="23"/>
    </row>
    <row r="1012" spans="1:193" x14ac:dyDescent="0.2">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c r="GK1012" s="23"/>
    </row>
    <row r="1013" spans="1:193" x14ac:dyDescent="0.2">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c r="GK1013" s="23"/>
    </row>
    <row r="1014" spans="1:193" x14ac:dyDescent="0.2">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c r="GK1014" s="23"/>
    </row>
    <row r="1015" spans="1:193" x14ac:dyDescent="0.2">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c r="GK1015" s="23"/>
    </row>
    <row r="1016" spans="1:193" x14ac:dyDescent="0.2">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c r="GK1016" s="23"/>
    </row>
    <row r="1017" spans="1:193" x14ac:dyDescent="0.2">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c r="GK1017" s="23"/>
    </row>
    <row r="1018" spans="1:193" x14ac:dyDescent="0.2">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c r="GK1018" s="23"/>
    </row>
    <row r="1019" spans="1:193" x14ac:dyDescent="0.2">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c r="GK1019" s="23"/>
    </row>
    <row r="1020" spans="1:193" x14ac:dyDescent="0.2">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c r="GK1020" s="23"/>
    </row>
    <row r="1021" spans="1:193" x14ac:dyDescent="0.2">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c r="GK1021" s="23"/>
    </row>
    <row r="1022" spans="1:193" x14ac:dyDescent="0.2">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c r="GK1022" s="23"/>
    </row>
    <row r="1023" spans="1:193" x14ac:dyDescent="0.2">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c r="GK1023" s="23"/>
    </row>
    <row r="1024" spans="1:193" x14ac:dyDescent="0.2">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c r="GK1024" s="23"/>
    </row>
    <row r="1025" spans="1:193" x14ac:dyDescent="0.2">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c r="GK1025" s="23"/>
    </row>
    <row r="1026" spans="1:193" x14ac:dyDescent="0.2">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c r="GK1026" s="23"/>
    </row>
    <row r="1027" spans="1:193" x14ac:dyDescent="0.2">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c r="GK1027" s="23"/>
    </row>
    <row r="1028" spans="1:193" x14ac:dyDescent="0.2">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c r="GK1028" s="23"/>
    </row>
    <row r="1029" spans="1:193" x14ac:dyDescent="0.2">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c r="GK1029" s="23"/>
    </row>
    <row r="1030" spans="1:193" x14ac:dyDescent="0.2">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c r="GK1030" s="23"/>
    </row>
    <row r="1031" spans="1:193" x14ac:dyDescent="0.2">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c r="GK1031" s="23"/>
    </row>
    <row r="1032" spans="1:193" x14ac:dyDescent="0.2">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c r="GK1032" s="23"/>
    </row>
    <row r="1033" spans="1:193" x14ac:dyDescent="0.2">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c r="GK1033" s="23"/>
    </row>
    <row r="1034" spans="1:193" x14ac:dyDescent="0.2">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c r="GK1034" s="23"/>
    </row>
    <row r="1035" spans="1:193" x14ac:dyDescent="0.2">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c r="GK1035" s="23"/>
    </row>
    <row r="1036" spans="1:193" x14ac:dyDescent="0.2">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c r="GK1036" s="23"/>
    </row>
    <row r="1037" spans="1:193" x14ac:dyDescent="0.2">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c r="GK1037" s="23"/>
    </row>
    <row r="1038" spans="1:193" x14ac:dyDescent="0.2">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c r="GK1038" s="23"/>
    </row>
    <row r="1039" spans="1:193" x14ac:dyDescent="0.2">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c r="GK1039" s="23"/>
    </row>
    <row r="1040" spans="1:193" x14ac:dyDescent="0.2">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c r="GK1040" s="23"/>
    </row>
    <row r="1041" spans="1:193" x14ac:dyDescent="0.2">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c r="GK1041" s="23"/>
    </row>
    <row r="1042" spans="1:193" x14ac:dyDescent="0.2">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c r="GK1042" s="23"/>
    </row>
    <row r="1043" spans="1:193" x14ac:dyDescent="0.2">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c r="GK1043" s="23"/>
    </row>
    <row r="1044" spans="1:193" x14ac:dyDescent="0.2">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c r="GK1044" s="23"/>
    </row>
    <row r="1045" spans="1:193" x14ac:dyDescent="0.2">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c r="GK1045" s="23"/>
    </row>
    <row r="1046" spans="1:193" x14ac:dyDescent="0.2">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c r="GK1046" s="23"/>
    </row>
    <row r="1047" spans="1:193" x14ac:dyDescent="0.2">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c r="GK1047" s="23"/>
    </row>
    <row r="1048" spans="1:193" x14ac:dyDescent="0.2">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c r="GK1048" s="23"/>
    </row>
    <row r="1049" spans="1:193" x14ac:dyDescent="0.2">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c r="GK1049" s="23"/>
    </row>
    <row r="1050" spans="1:193" x14ac:dyDescent="0.2">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c r="GK1050" s="23"/>
    </row>
    <row r="1051" spans="1:193" x14ac:dyDescent="0.2">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c r="GK1051" s="23"/>
    </row>
    <row r="1052" spans="1:193" x14ac:dyDescent="0.2">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c r="GK1052" s="23"/>
    </row>
    <row r="1053" spans="1:193" x14ac:dyDescent="0.2">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c r="GK1053" s="23"/>
    </row>
    <row r="1054" spans="1:193" x14ac:dyDescent="0.2">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c r="GK1054" s="23"/>
    </row>
    <row r="1055" spans="1:193" x14ac:dyDescent="0.2">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c r="GK1055" s="23"/>
    </row>
    <row r="1056" spans="1:193" x14ac:dyDescent="0.2">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c r="GK1056" s="23"/>
    </row>
    <row r="1057" spans="1:193" x14ac:dyDescent="0.2">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c r="GK1057" s="23"/>
    </row>
    <row r="1058" spans="1:193" x14ac:dyDescent="0.2">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c r="GK1058" s="23"/>
    </row>
    <row r="1059" spans="1:193" x14ac:dyDescent="0.2">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c r="GK1059" s="23"/>
    </row>
    <row r="1060" spans="1:193" x14ac:dyDescent="0.2">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c r="GK1060" s="23"/>
    </row>
    <row r="1061" spans="1:193" x14ac:dyDescent="0.2">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c r="GK1061" s="23"/>
    </row>
    <row r="1062" spans="1:193" x14ac:dyDescent="0.2">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c r="GK1062" s="23"/>
    </row>
    <row r="1063" spans="1:193" x14ac:dyDescent="0.2">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c r="GK1063" s="23"/>
    </row>
    <row r="1064" spans="1:193" x14ac:dyDescent="0.2">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c r="GK1064" s="23"/>
    </row>
    <row r="1065" spans="1:193" x14ac:dyDescent="0.2">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c r="GK1065" s="23"/>
    </row>
    <row r="1066" spans="1:193" x14ac:dyDescent="0.2">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c r="GK1066" s="23"/>
    </row>
    <row r="1067" spans="1:193" x14ac:dyDescent="0.2">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c r="GK1067" s="23"/>
    </row>
    <row r="1068" spans="1:193" x14ac:dyDescent="0.2">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c r="GK1068" s="23"/>
    </row>
    <row r="1069" spans="1:193" x14ac:dyDescent="0.2">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c r="GK1069" s="23"/>
    </row>
    <row r="1070" spans="1:193" x14ac:dyDescent="0.2">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c r="GK1070" s="23"/>
    </row>
    <row r="1071" spans="1:193" x14ac:dyDescent="0.2">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c r="GK1071" s="23"/>
    </row>
    <row r="1072" spans="1:193" x14ac:dyDescent="0.2">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c r="GK1072" s="23"/>
    </row>
    <row r="1073" spans="1:193" x14ac:dyDescent="0.2">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c r="GK1073" s="23"/>
    </row>
    <row r="1074" spans="1:193" x14ac:dyDescent="0.2">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c r="GK1074" s="23"/>
    </row>
    <row r="1075" spans="1:193" x14ac:dyDescent="0.2">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c r="GK1075" s="23"/>
    </row>
    <row r="1076" spans="1:193" x14ac:dyDescent="0.2">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c r="GK1076" s="23"/>
    </row>
    <row r="1077" spans="1:193" x14ac:dyDescent="0.2">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c r="GK1077" s="23"/>
    </row>
    <row r="1078" spans="1:193" x14ac:dyDescent="0.2">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c r="GK1078" s="23"/>
    </row>
    <row r="1079" spans="1:193" x14ac:dyDescent="0.2">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c r="GK1079" s="23"/>
    </row>
    <row r="1080" spans="1:193" x14ac:dyDescent="0.2">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c r="GK1080" s="23"/>
    </row>
    <row r="1081" spans="1:193" x14ac:dyDescent="0.2">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c r="GK1081" s="23"/>
    </row>
    <row r="1082" spans="1:193" x14ac:dyDescent="0.2">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c r="GK1082" s="23"/>
    </row>
    <row r="1083" spans="1:193" x14ac:dyDescent="0.2">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c r="GK1083" s="23"/>
    </row>
    <row r="1084" spans="1:193" x14ac:dyDescent="0.2">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c r="GK1084" s="23"/>
    </row>
    <row r="1085" spans="1:193" x14ac:dyDescent="0.2">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c r="GK1085" s="23"/>
    </row>
    <row r="1086" spans="1:193" x14ac:dyDescent="0.2">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c r="GK1086" s="23"/>
    </row>
    <row r="1087" spans="1:193" x14ac:dyDescent="0.2">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c r="GK1087" s="23"/>
    </row>
    <row r="1088" spans="1:193" x14ac:dyDescent="0.2">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c r="GK1088" s="23"/>
    </row>
    <row r="1089" spans="1:193" x14ac:dyDescent="0.2">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c r="GK1089" s="23"/>
    </row>
    <row r="1090" spans="1:193" x14ac:dyDescent="0.2">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c r="GK1090" s="23"/>
    </row>
    <row r="1091" spans="1:193" x14ac:dyDescent="0.2">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c r="GK1091" s="23"/>
    </row>
    <row r="1092" spans="1:193" x14ac:dyDescent="0.2">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c r="GK1092" s="23"/>
    </row>
    <row r="1093" spans="1:193" x14ac:dyDescent="0.2">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c r="GK1093" s="23"/>
    </row>
    <row r="1094" spans="1:193" x14ac:dyDescent="0.2">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c r="GK1094" s="23"/>
    </row>
    <row r="1095" spans="1:193" x14ac:dyDescent="0.2">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c r="GK1095" s="23"/>
    </row>
    <row r="1096" spans="1:193" x14ac:dyDescent="0.2">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c r="GK1096" s="23"/>
    </row>
    <row r="1097" spans="1:193" x14ac:dyDescent="0.2">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c r="GK1097" s="23"/>
    </row>
    <row r="1098" spans="1:193" x14ac:dyDescent="0.2">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c r="GK1098" s="23"/>
    </row>
    <row r="1099" spans="1:193" x14ac:dyDescent="0.2">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c r="GK1099" s="23"/>
    </row>
    <row r="1100" spans="1:193" x14ac:dyDescent="0.2">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c r="GK1100" s="23"/>
    </row>
    <row r="1101" spans="1:193" x14ac:dyDescent="0.2">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c r="GK1101" s="23"/>
    </row>
    <row r="1102" spans="1:193" x14ac:dyDescent="0.2">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c r="GK1102" s="23"/>
    </row>
    <row r="1103" spans="1:193" x14ac:dyDescent="0.2">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c r="GK1103" s="23"/>
    </row>
    <row r="1104" spans="1:193" x14ac:dyDescent="0.2">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c r="GK1104" s="23"/>
    </row>
    <row r="1105" spans="1:193" x14ac:dyDescent="0.2">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c r="GK1105" s="23"/>
    </row>
    <row r="1106" spans="1:193" x14ac:dyDescent="0.2">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c r="GK1106" s="23"/>
    </row>
    <row r="1107" spans="1:193" x14ac:dyDescent="0.2">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c r="GK1107" s="23"/>
    </row>
    <row r="1108" spans="1:193" x14ac:dyDescent="0.2">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c r="GK1108" s="23"/>
    </row>
    <row r="1109" spans="1:193" x14ac:dyDescent="0.2">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c r="GK1109" s="23"/>
    </row>
    <row r="1110" spans="1:193" x14ac:dyDescent="0.2">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c r="GK1110" s="23"/>
    </row>
    <row r="1111" spans="1:193" x14ac:dyDescent="0.2">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c r="GK1111" s="23"/>
    </row>
    <row r="1112" spans="1:193" x14ac:dyDescent="0.2">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c r="GK1112" s="23"/>
    </row>
    <row r="1113" spans="1:193" x14ac:dyDescent="0.2">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c r="GK1113" s="23"/>
    </row>
    <row r="1114" spans="1:193" x14ac:dyDescent="0.2">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c r="GK1114" s="23"/>
    </row>
    <row r="1115" spans="1:193" x14ac:dyDescent="0.2">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c r="GK1115" s="23"/>
    </row>
    <row r="1116" spans="1:193" x14ac:dyDescent="0.2">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c r="GK1116" s="23"/>
    </row>
    <row r="1117" spans="1:193" x14ac:dyDescent="0.2">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c r="GK1117" s="23"/>
    </row>
    <row r="1118" spans="1:193" x14ac:dyDescent="0.2">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c r="GK1118" s="23"/>
    </row>
    <row r="1119" spans="1:193" x14ac:dyDescent="0.2">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c r="GK1119" s="23"/>
    </row>
    <row r="1120" spans="1:193" x14ac:dyDescent="0.2">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c r="GK1120" s="23"/>
    </row>
    <row r="1121" spans="1:193" x14ac:dyDescent="0.2">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c r="GK1121" s="23"/>
    </row>
    <row r="1122" spans="1:193" x14ac:dyDescent="0.2">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c r="GK1122" s="23"/>
    </row>
    <row r="1123" spans="1:193" x14ac:dyDescent="0.2">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c r="GK1123" s="23"/>
    </row>
    <row r="1124" spans="1:193" x14ac:dyDescent="0.2">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c r="GK1124" s="23"/>
    </row>
    <row r="1125" spans="1:193" x14ac:dyDescent="0.2">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c r="GK1125" s="23"/>
    </row>
    <row r="1126" spans="1:193" x14ac:dyDescent="0.2">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c r="GK1126" s="23"/>
    </row>
    <row r="1127" spans="1:193" x14ac:dyDescent="0.2">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c r="GK1127" s="23"/>
    </row>
    <row r="1128" spans="1:193" x14ac:dyDescent="0.2">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c r="GK1128" s="23"/>
    </row>
    <row r="1129" spans="1:193" x14ac:dyDescent="0.2">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c r="GK1129" s="23"/>
    </row>
    <row r="1130" spans="1:193" x14ac:dyDescent="0.2">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c r="GK1130" s="23"/>
    </row>
    <row r="1131" spans="1:193" x14ac:dyDescent="0.2">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c r="GK1131" s="23"/>
    </row>
    <row r="1132" spans="1:193" x14ac:dyDescent="0.2">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c r="GK1132" s="23"/>
    </row>
    <row r="1133" spans="1:193" x14ac:dyDescent="0.2">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c r="GK1133" s="23"/>
    </row>
    <row r="1134" spans="1:193" x14ac:dyDescent="0.2">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c r="GK1134" s="23"/>
    </row>
    <row r="1135" spans="1:193" x14ac:dyDescent="0.2">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c r="GK1135" s="23"/>
    </row>
    <row r="1136" spans="1:193" x14ac:dyDescent="0.2">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c r="GK1136" s="23"/>
    </row>
    <row r="1137" spans="1:193" x14ac:dyDescent="0.2">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c r="GK1137" s="23"/>
    </row>
    <row r="1138" spans="1:193" x14ac:dyDescent="0.2">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c r="GK1138" s="23"/>
    </row>
    <row r="1139" spans="1:193" x14ac:dyDescent="0.2">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c r="GK1139" s="23"/>
    </row>
    <row r="1140" spans="1:193" x14ac:dyDescent="0.2">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c r="GK1140" s="23"/>
    </row>
    <row r="1141" spans="1:193" x14ac:dyDescent="0.2">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c r="GK1141" s="23"/>
    </row>
    <row r="1142" spans="1:193" x14ac:dyDescent="0.2">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c r="GK1142" s="23"/>
    </row>
    <row r="1143" spans="1:193" x14ac:dyDescent="0.2">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c r="GK1143" s="23"/>
    </row>
    <row r="1144" spans="1:193" x14ac:dyDescent="0.2">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c r="GK1144" s="23"/>
    </row>
    <row r="1145" spans="1:193" x14ac:dyDescent="0.2">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c r="GK1145" s="23"/>
    </row>
    <row r="1146" spans="1:193" x14ac:dyDescent="0.2">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c r="GK1146" s="23"/>
    </row>
    <row r="1147" spans="1:193" x14ac:dyDescent="0.2">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c r="GK1147" s="23"/>
    </row>
    <row r="1148" spans="1:193" x14ac:dyDescent="0.2">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c r="GK1148" s="23"/>
    </row>
    <row r="1149" spans="1:193" x14ac:dyDescent="0.2">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c r="GK1149" s="23"/>
    </row>
    <row r="1150" spans="1:193" x14ac:dyDescent="0.2">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c r="GK1150" s="23"/>
    </row>
    <row r="1151" spans="1:193" x14ac:dyDescent="0.2">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c r="GK1151" s="23"/>
    </row>
    <row r="1152" spans="1:193" x14ac:dyDescent="0.2">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c r="GK1152" s="23"/>
    </row>
    <row r="1153" spans="1:193" x14ac:dyDescent="0.2">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c r="GK1153" s="23"/>
    </row>
    <row r="1154" spans="1:193" x14ac:dyDescent="0.2">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c r="GK1154" s="23"/>
    </row>
    <row r="1155" spans="1:193" x14ac:dyDescent="0.2">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c r="GK1155" s="23"/>
    </row>
    <row r="1156" spans="1:193" x14ac:dyDescent="0.2">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c r="GK1156" s="23"/>
    </row>
    <row r="1157" spans="1:193" x14ac:dyDescent="0.2">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c r="GK1157" s="23"/>
    </row>
    <row r="1158" spans="1:193" x14ac:dyDescent="0.2">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c r="GK1158" s="23"/>
    </row>
    <row r="1159" spans="1:193" x14ac:dyDescent="0.2">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c r="GK1159" s="23"/>
    </row>
    <row r="1160" spans="1:193" x14ac:dyDescent="0.2">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c r="GK1160" s="23"/>
    </row>
    <row r="1161" spans="1:193" x14ac:dyDescent="0.2">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c r="GK1161" s="23"/>
    </row>
    <row r="1162" spans="1:193" x14ac:dyDescent="0.2">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c r="GK1162" s="23"/>
    </row>
    <row r="1163" spans="1:193" x14ac:dyDescent="0.2">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c r="GK1163" s="23"/>
    </row>
    <row r="1164" spans="1:193" x14ac:dyDescent="0.2">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c r="GK1164" s="23"/>
    </row>
    <row r="1165" spans="1:193" x14ac:dyDescent="0.2">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c r="GK1165" s="23"/>
    </row>
    <row r="1166" spans="1:193" x14ac:dyDescent="0.2">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c r="GK1166" s="23"/>
    </row>
    <row r="1167" spans="1:193" x14ac:dyDescent="0.2">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c r="GK1167" s="23"/>
    </row>
    <row r="1168" spans="1:193" x14ac:dyDescent="0.2">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c r="GK1168" s="23"/>
    </row>
    <row r="1169" spans="1:193" x14ac:dyDescent="0.2">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c r="GK1169" s="23"/>
    </row>
    <row r="1170" spans="1:193" x14ac:dyDescent="0.2">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c r="GK1170" s="23"/>
    </row>
    <row r="1171" spans="1:193" x14ac:dyDescent="0.2">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c r="GK1171" s="23"/>
    </row>
    <row r="1172" spans="1:193" x14ac:dyDescent="0.2">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c r="GK1172" s="23"/>
    </row>
    <row r="1173" spans="1:193" x14ac:dyDescent="0.2">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c r="GK1173" s="23"/>
    </row>
  </sheetData>
  <mergeCells count="1">
    <mergeCell ref="A15:Q17"/>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V26"/>
  <sheetViews>
    <sheetView showGridLines="0" tabSelected="1" zoomScaleNormal="100" workbookViewId="0">
      <selection activeCell="A9" sqref="A9"/>
    </sheetView>
  </sheetViews>
  <sheetFormatPr defaultColWidth="9.28515625" defaultRowHeight="14.25" x14ac:dyDescent="0.2"/>
  <cols>
    <col min="1" max="1" width="6.28515625" style="22" customWidth="1"/>
    <col min="2" max="2" width="138.7109375" style="22" customWidth="1"/>
    <col min="3" max="3" width="35.5703125" style="22" bestFit="1" customWidth="1"/>
    <col min="4" max="16384" width="9.28515625" style="22"/>
  </cols>
  <sheetData>
    <row r="1" spans="1:22" ht="15" x14ac:dyDescent="0.25">
      <c r="A1" s="138" t="s">
        <v>31</v>
      </c>
      <c r="B1" s="196"/>
      <c r="C1" s="196"/>
      <c r="D1" s="137"/>
      <c r="E1" s="137"/>
      <c r="F1" s="137"/>
      <c r="G1" s="137"/>
      <c r="H1" s="137"/>
      <c r="I1" s="137"/>
      <c r="J1" s="137"/>
      <c r="K1" s="137"/>
      <c r="L1" s="137"/>
      <c r="M1" s="137"/>
      <c r="N1" s="137"/>
      <c r="O1" s="137"/>
      <c r="P1" s="137"/>
      <c r="Q1" s="137"/>
      <c r="R1" s="137"/>
      <c r="S1" s="137"/>
      <c r="T1" s="137"/>
      <c r="U1" s="137"/>
      <c r="V1" s="137"/>
    </row>
    <row r="2" spans="1:22" s="273" customFormat="1" ht="7.15" customHeight="1" x14ac:dyDescent="0.25">
      <c r="A2" s="138"/>
      <c r="B2" s="298"/>
      <c r="C2" s="298"/>
    </row>
    <row r="3" spans="1:22" ht="15" x14ac:dyDescent="0.25">
      <c r="A3" s="138" t="s">
        <v>235</v>
      </c>
      <c r="B3" s="196"/>
      <c r="C3" s="196"/>
      <c r="D3" s="137"/>
      <c r="E3" s="137"/>
      <c r="F3" s="137"/>
      <c r="G3" s="137"/>
      <c r="H3" s="137"/>
      <c r="I3" s="137"/>
      <c r="J3" s="137"/>
      <c r="K3" s="137"/>
      <c r="L3" s="137"/>
      <c r="M3" s="137"/>
      <c r="N3" s="137"/>
      <c r="O3" s="137"/>
      <c r="P3" s="137"/>
      <c r="Q3" s="137"/>
      <c r="R3" s="137"/>
      <c r="S3" s="137"/>
      <c r="T3" s="137"/>
      <c r="U3" s="137"/>
      <c r="V3" s="137"/>
    </row>
    <row r="4" spans="1:22" ht="87" customHeight="1" x14ac:dyDescent="0.2">
      <c r="A4" s="334" t="s">
        <v>232</v>
      </c>
      <c r="B4" s="334"/>
      <c r="C4" s="196"/>
      <c r="D4" s="137"/>
      <c r="E4" s="137"/>
      <c r="F4" s="137"/>
      <c r="G4" s="137"/>
      <c r="H4" s="137"/>
      <c r="I4" s="137"/>
      <c r="J4" s="137"/>
      <c r="K4" s="137"/>
      <c r="L4" s="137"/>
      <c r="M4" s="137"/>
      <c r="N4" s="137"/>
      <c r="O4" s="137"/>
      <c r="P4" s="137"/>
      <c r="Q4" s="137"/>
      <c r="R4" s="137"/>
      <c r="S4" s="137"/>
      <c r="T4" s="137"/>
      <c r="U4" s="137"/>
      <c r="V4" s="137"/>
    </row>
    <row r="5" spans="1:22" s="137" customFormat="1" x14ac:dyDescent="0.2">
      <c r="A5" s="139"/>
      <c r="B5" s="194"/>
      <c r="C5" s="196"/>
    </row>
    <row r="6" spans="1:22" ht="15" x14ac:dyDescent="0.25">
      <c r="A6" s="138" t="s">
        <v>32</v>
      </c>
      <c r="B6" s="196"/>
      <c r="C6" s="196"/>
      <c r="D6" s="137"/>
      <c r="E6" s="137"/>
      <c r="F6" s="137"/>
      <c r="G6" s="137"/>
      <c r="H6" s="137"/>
      <c r="I6" s="137"/>
      <c r="J6" s="137"/>
      <c r="K6" s="137"/>
      <c r="L6" s="137"/>
      <c r="M6" s="137"/>
      <c r="N6" s="137"/>
      <c r="O6" s="137"/>
      <c r="P6" s="137"/>
      <c r="Q6" s="137"/>
      <c r="R6" s="137"/>
      <c r="S6" s="137"/>
      <c r="T6" s="137"/>
      <c r="U6" s="137"/>
      <c r="V6" s="137"/>
    </row>
    <row r="7" spans="1:22" x14ac:dyDescent="0.2">
      <c r="A7" s="139" t="s">
        <v>216</v>
      </c>
      <c r="B7" s="196"/>
      <c r="C7" s="196"/>
      <c r="D7" s="137"/>
      <c r="E7" s="137"/>
      <c r="F7" s="137"/>
      <c r="G7" s="137"/>
      <c r="H7" s="137"/>
      <c r="I7" s="137"/>
      <c r="J7" s="137"/>
      <c r="K7" s="137"/>
      <c r="L7" s="137"/>
      <c r="M7" s="137"/>
      <c r="N7" s="137"/>
      <c r="O7" s="137"/>
      <c r="P7" s="137"/>
      <c r="Q7" s="137"/>
      <c r="R7" s="137"/>
      <c r="S7" s="137"/>
      <c r="T7" s="137"/>
      <c r="U7" s="137"/>
      <c r="V7" s="137"/>
    </row>
    <row r="8" spans="1:22" x14ac:dyDescent="0.2">
      <c r="A8" s="196" t="s">
        <v>33</v>
      </c>
      <c r="B8" s="196"/>
      <c r="C8" s="196"/>
      <c r="D8" s="137"/>
      <c r="E8" s="137"/>
      <c r="F8" s="137"/>
      <c r="G8" s="137"/>
      <c r="H8" s="137"/>
      <c r="I8" s="137"/>
      <c r="J8" s="137"/>
      <c r="K8" s="137"/>
      <c r="L8" s="137"/>
      <c r="M8" s="137"/>
      <c r="N8" s="137"/>
      <c r="O8" s="137"/>
      <c r="P8" s="137"/>
      <c r="Q8" s="137"/>
      <c r="R8" s="137"/>
      <c r="S8" s="137"/>
      <c r="T8" s="137"/>
      <c r="U8" s="137"/>
      <c r="V8" s="137"/>
    </row>
    <row r="9" spans="1:22" x14ac:dyDescent="0.2">
      <c r="A9" s="107" t="s">
        <v>34</v>
      </c>
      <c r="B9" s="24" t="s">
        <v>233</v>
      </c>
      <c r="C9" s="24"/>
      <c r="D9" s="137"/>
      <c r="E9" s="137"/>
      <c r="F9" s="137"/>
      <c r="G9" s="137"/>
      <c r="H9" s="137"/>
      <c r="I9" s="137"/>
      <c r="J9" s="137"/>
      <c r="K9" s="137"/>
      <c r="L9" s="137"/>
      <c r="M9" s="137"/>
      <c r="N9" s="137"/>
      <c r="O9" s="137"/>
      <c r="P9" s="137"/>
      <c r="Q9" s="137"/>
      <c r="R9" s="137"/>
      <c r="S9" s="137"/>
      <c r="T9" s="137"/>
      <c r="U9" s="137"/>
      <c r="V9" s="137"/>
    </row>
    <row r="10" spans="1:22" x14ac:dyDescent="0.2">
      <c r="A10" s="107" t="s">
        <v>35</v>
      </c>
      <c r="B10" s="24" t="s">
        <v>36</v>
      </c>
      <c r="C10" s="24"/>
    </row>
    <row r="11" spans="1:22" s="273" customFormat="1" x14ac:dyDescent="0.2">
      <c r="A11" s="107" t="s">
        <v>37</v>
      </c>
      <c r="B11" s="333" t="s">
        <v>256</v>
      </c>
      <c r="C11" s="24"/>
    </row>
    <row r="12" spans="1:22" x14ac:dyDescent="0.2">
      <c r="A12" s="107" t="s">
        <v>255</v>
      </c>
      <c r="B12" s="24" t="s">
        <v>38</v>
      </c>
      <c r="C12" s="24"/>
    </row>
    <row r="13" spans="1:22" x14ac:dyDescent="0.2">
      <c r="A13" s="24" t="s">
        <v>33</v>
      </c>
      <c r="B13" s="24"/>
      <c r="C13" s="24"/>
    </row>
    <row r="14" spans="1:22" ht="84.75" customHeight="1" x14ac:dyDescent="0.2">
      <c r="A14" s="339" t="s">
        <v>217</v>
      </c>
      <c r="B14" s="339"/>
      <c r="C14" s="195"/>
    </row>
    <row r="15" spans="1:22" x14ac:dyDescent="0.2">
      <c r="A15" s="24"/>
      <c r="B15" s="24"/>
      <c r="C15" s="24"/>
    </row>
    <row r="16" spans="1:22" ht="47.25" customHeight="1" x14ac:dyDescent="0.2">
      <c r="A16" s="340" t="s">
        <v>257</v>
      </c>
      <c r="B16" s="340"/>
      <c r="C16" s="24"/>
    </row>
    <row r="17" spans="1:3" x14ac:dyDescent="0.2">
      <c r="A17" s="24" t="s">
        <v>33</v>
      </c>
      <c r="B17" s="24"/>
      <c r="C17" s="24"/>
    </row>
    <row r="18" spans="1:3" ht="82.9" customHeight="1" x14ac:dyDescent="0.2">
      <c r="A18" s="341" t="s">
        <v>258</v>
      </c>
      <c r="B18" s="342"/>
      <c r="C18" s="24"/>
    </row>
    <row r="19" spans="1:3" x14ac:dyDescent="0.2">
      <c r="A19" s="24"/>
      <c r="B19" s="24"/>
      <c r="C19" s="24"/>
    </row>
    <row r="20" spans="1:3" ht="76.150000000000006" customHeight="1" x14ac:dyDescent="0.2">
      <c r="A20" s="343" t="s">
        <v>234</v>
      </c>
      <c r="B20" s="339"/>
      <c r="C20" s="24"/>
    </row>
    <row r="21" spans="1:3" s="273" customFormat="1" x14ac:dyDescent="0.2">
      <c r="A21" s="327"/>
      <c r="B21" s="312"/>
      <c r="C21" s="24"/>
    </row>
    <row r="22" spans="1:3" s="273" customFormat="1" ht="88.9" customHeight="1" x14ac:dyDescent="0.2">
      <c r="A22" s="344" t="s">
        <v>259</v>
      </c>
      <c r="B22" s="344"/>
      <c r="C22" s="24"/>
    </row>
    <row r="23" spans="1:3" x14ac:dyDescent="0.2">
      <c r="A23" s="328"/>
      <c r="B23" s="328"/>
    </row>
    <row r="24" spans="1:3" ht="50.45" customHeight="1" x14ac:dyDescent="0.2">
      <c r="A24" s="335" t="s">
        <v>221</v>
      </c>
      <c r="B24" s="336"/>
    </row>
    <row r="26" spans="1:3" x14ac:dyDescent="0.2">
      <c r="A26" s="337"/>
      <c r="B26" s="338"/>
    </row>
  </sheetData>
  <mergeCells count="8">
    <mergeCell ref="A4:B4"/>
    <mergeCell ref="A24:B24"/>
    <mergeCell ref="A26:B26"/>
    <mergeCell ref="A14:B14"/>
    <mergeCell ref="A16:B16"/>
    <mergeCell ref="A18:B18"/>
    <mergeCell ref="A20:B20"/>
    <mergeCell ref="A22:B22"/>
  </mergeCells>
  <pageMargins left="0.25" right="0.25" top="0.75" bottom="0.75" header="0.3" footer="0.3"/>
  <pageSetup scale="3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
  <sheetViews>
    <sheetView showGridLines="0" workbookViewId="0">
      <selection activeCell="J23" sqref="J23"/>
    </sheetView>
  </sheetViews>
  <sheetFormatPr defaultColWidth="9.140625" defaultRowHeight="14.25" x14ac:dyDescent="0.2"/>
  <cols>
    <col min="1" max="16384" width="9.140625" style="103"/>
  </cols>
  <sheetData/>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O87"/>
  <sheetViews>
    <sheetView showGridLines="0" zoomScaleNormal="100" workbookViewId="0">
      <pane xSplit="1" ySplit="4" topLeftCell="H5" activePane="bottomRight" state="frozen"/>
      <selection activeCell="S30" sqref="S30"/>
      <selection pane="topRight" activeCell="S30" sqref="S30"/>
      <selection pane="bottomLeft" activeCell="S30" sqref="S30"/>
      <selection pane="bottomRight" activeCell="A31" sqref="A31"/>
    </sheetView>
  </sheetViews>
  <sheetFormatPr defaultColWidth="9.140625" defaultRowHeight="14.25" outlineLevelCol="1" x14ac:dyDescent="0.2"/>
  <cols>
    <col min="1" max="1" width="57.140625" style="107" customWidth="1"/>
    <col min="2" max="4" width="20.28515625" style="137" hidden="1" customWidth="1" outlineLevel="1"/>
    <col min="5" max="6" width="20.140625" style="137" hidden="1" customWidth="1" outlineLevel="1"/>
    <col min="7" max="7" width="21" style="137" hidden="1" customWidth="1" outlineLevel="1" collapsed="1"/>
    <col min="8" max="8" width="21" style="137" customWidth="1" collapsed="1"/>
    <col min="9" max="9" width="16" style="106" hidden="1" customWidth="1"/>
    <col min="10" max="10" width="16" style="106" bestFit="1" customWidth="1"/>
    <col min="11" max="16384" width="9.140625" style="106"/>
  </cols>
  <sheetData>
    <row r="1" spans="1:10" ht="15" x14ac:dyDescent="0.25">
      <c r="A1" s="34" t="s">
        <v>96</v>
      </c>
    </row>
    <row r="2" spans="1:10" x14ac:dyDescent="0.2">
      <c r="A2" s="23" t="s">
        <v>59</v>
      </c>
    </row>
    <row r="3" spans="1:10" ht="15" x14ac:dyDescent="0.25">
      <c r="A3" s="31"/>
      <c r="B3" s="151">
        <v>42735</v>
      </c>
      <c r="C3" s="151">
        <v>43100</v>
      </c>
      <c r="D3" s="151">
        <v>43465</v>
      </c>
      <c r="E3" s="151">
        <v>43555</v>
      </c>
      <c r="F3" s="151">
        <v>43646</v>
      </c>
      <c r="G3" s="151">
        <v>43738</v>
      </c>
      <c r="H3" s="207">
        <v>43830</v>
      </c>
      <c r="I3" s="151">
        <v>43921</v>
      </c>
      <c r="J3" s="207">
        <v>44012</v>
      </c>
    </row>
    <row r="4" spans="1:10" ht="15" x14ac:dyDescent="0.2">
      <c r="A4" s="41" t="s">
        <v>97</v>
      </c>
      <c r="B4" s="44"/>
      <c r="C4" s="44"/>
      <c r="D4" s="44"/>
      <c r="E4" s="44"/>
      <c r="F4" s="44"/>
      <c r="G4" s="44"/>
      <c r="H4" s="44"/>
      <c r="I4" s="44"/>
      <c r="J4" s="44"/>
    </row>
    <row r="5" spans="1:10" x14ac:dyDescent="0.2">
      <c r="A5" s="32" t="s">
        <v>98</v>
      </c>
      <c r="B5" s="140">
        <v>382.3</v>
      </c>
      <c r="C5" s="155">
        <v>405.6</v>
      </c>
      <c r="D5" s="91">
        <v>895.3</v>
      </c>
      <c r="E5" s="91">
        <v>411</v>
      </c>
      <c r="F5" s="91">
        <v>423.7</v>
      </c>
      <c r="G5" s="91">
        <v>400.1</v>
      </c>
      <c r="H5" s="91">
        <v>813.2</v>
      </c>
      <c r="I5" s="91">
        <v>379.5</v>
      </c>
      <c r="J5" s="91">
        <v>875.5</v>
      </c>
    </row>
    <row r="6" spans="1:10" x14ac:dyDescent="0.2">
      <c r="A6" s="32" t="s">
        <v>99</v>
      </c>
      <c r="B6" s="140">
        <v>1280.7</v>
      </c>
      <c r="C6" s="140">
        <v>1314</v>
      </c>
      <c r="D6" s="45">
        <v>1463.5</v>
      </c>
      <c r="E6" s="45">
        <v>1370.9</v>
      </c>
      <c r="F6" s="45">
        <v>1362.4</v>
      </c>
      <c r="G6" s="45">
        <v>1352</v>
      </c>
      <c r="H6" s="45">
        <v>1524.2</v>
      </c>
      <c r="I6" s="45">
        <v>1244.5999999999999</v>
      </c>
      <c r="J6" s="45">
        <v>1184.7</v>
      </c>
    </row>
    <row r="7" spans="1:10" x14ac:dyDescent="0.2">
      <c r="A7" s="32" t="s">
        <v>100</v>
      </c>
      <c r="B7" s="140">
        <v>36.5</v>
      </c>
      <c r="C7" s="140">
        <v>14.6</v>
      </c>
      <c r="D7" s="45">
        <v>41.1</v>
      </c>
      <c r="E7" s="45">
        <v>38</v>
      </c>
      <c r="F7" s="45">
        <v>39.5</v>
      </c>
      <c r="G7" s="45">
        <v>43.7</v>
      </c>
      <c r="H7" s="45">
        <v>39</v>
      </c>
      <c r="I7" s="45">
        <v>35.4</v>
      </c>
      <c r="J7" s="45">
        <v>36.6</v>
      </c>
    </row>
    <row r="8" spans="1:10" x14ac:dyDescent="0.2">
      <c r="A8" s="32" t="s">
        <v>260</v>
      </c>
      <c r="B8" s="140">
        <v>0</v>
      </c>
      <c r="C8" s="140">
        <v>0</v>
      </c>
      <c r="D8" s="45">
        <v>0</v>
      </c>
      <c r="E8" s="45">
        <v>0</v>
      </c>
      <c r="F8" s="45">
        <v>0</v>
      </c>
      <c r="G8" s="45">
        <v>0</v>
      </c>
      <c r="H8" s="45">
        <v>70.7</v>
      </c>
      <c r="I8" s="45"/>
      <c r="J8" s="45">
        <v>108.6</v>
      </c>
    </row>
    <row r="9" spans="1:10" x14ac:dyDescent="0.2">
      <c r="A9" s="32" t="s">
        <v>261</v>
      </c>
      <c r="B9" s="156">
        <v>141.4</v>
      </c>
      <c r="C9" s="140">
        <v>176.3</v>
      </c>
      <c r="D9" s="45">
        <v>343.4</v>
      </c>
      <c r="E9" s="45">
        <v>312.2</v>
      </c>
      <c r="F9" s="45">
        <v>438.5</v>
      </c>
      <c r="G9" s="45">
        <v>494</v>
      </c>
      <c r="H9" s="45">
        <v>413.7</v>
      </c>
      <c r="I9" s="45">
        <v>559</v>
      </c>
      <c r="J9" s="45">
        <v>425.4</v>
      </c>
    </row>
    <row r="10" spans="1:10" x14ac:dyDescent="0.2">
      <c r="A10" s="43" t="s">
        <v>102</v>
      </c>
      <c r="B10" s="46">
        <f>SUM(B5:B9)</f>
        <v>1840.9</v>
      </c>
      <c r="C10" s="46">
        <f>SUM(C5:C9)</f>
        <v>1910.4999999999998</v>
      </c>
      <c r="D10" s="46">
        <f>SUM(D5:D9)</f>
        <v>2743.3</v>
      </c>
      <c r="E10" s="46">
        <f>SUM(E5:E9)</f>
        <v>2132.1</v>
      </c>
      <c r="F10" s="46">
        <f>SUM(F5:F9)</f>
        <v>2264.1000000000004</v>
      </c>
      <c r="G10" s="46">
        <v>2289.8000000000002</v>
      </c>
      <c r="H10" s="46">
        <v>2860.8</v>
      </c>
      <c r="I10" s="46">
        <f>SUM(I5:I9)</f>
        <v>2218.5</v>
      </c>
      <c r="J10" s="46">
        <v>2630.8</v>
      </c>
    </row>
    <row r="11" spans="1:10" x14ac:dyDescent="0.2">
      <c r="A11" s="32" t="s">
        <v>103</v>
      </c>
      <c r="B11" s="45">
        <v>245.7</v>
      </c>
      <c r="C11" s="45">
        <v>304.3</v>
      </c>
      <c r="D11" s="45">
        <v>313.8</v>
      </c>
      <c r="E11" s="45">
        <v>306.89999999999998</v>
      </c>
      <c r="F11" s="45">
        <v>299.60000000000002</v>
      </c>
      <c r="G11" s="45">
        <v>288.2</v>
      </c>
      <c r="H11" s="45">
        <v>299.39999999999998</v>
      </c>
      <c r="I11" s="45">
        <v>274</v>
      </c>
      <c r="J11" s="45">
        <v>255.7</v>
      </c>
    </row>
    <row r="12" spans="1:10" x14ac:dyDescent="0.2">
      <c r="A12" s="32" t="s">
        <v>104</v>
      </c>
      <c r="B12" s="45">
        <v>1608.6</v>
      </c>
      <c r="C12" s="45">
        <v>1765.3</v>
      </c>
      <c r="D12" s="45">
        <v>1778.5</v>
      </c>
      <c r="E12" s="45">
        <v>1946.9</v>
      </c>
      <c r="F12" s="45">
        <v>1950.3</v>
      </c>
      <c r="G12" s="45">
        <v>1930.7</v>
      </c>
      <c r="H12" s="45">
        <v>1969.1</v>
      </c>
      <c r="I12" s="45">
        <v>2009.6</v>
      </c>
      <c r="J12" s="45">
        <v>2035.1</v>
      </c>
    </row>
    <row r="13" spans="1:10" x14ac:dyDescent="0.2">
      <c r="A13" s="32" t="s">
        <v>105</v>
      </c>
      <c r="B13" s="45">
        <v>1417</v>
      </c>
      <c r="C13" s="45">
        <v>1306</v>
      </c>
      <c r="D13" s="45">
        <v>1128.2</v>
      </c>
      <c r="E13" s="45">
        <v>1193.0999999999999</v>
      </c>
      <c r="F13" s="45">
        <v>1146.5</v>
      </c>
      <c r="G13" s="45">
        <v>1093.5999999999999</v>
      </c>
      <c r="H13" s="45">
        <v>1062.5999999999999</v>
      </c>
      <c r="I13" s="45">
        <v>1062.7</v>
      </c>
      <c r="J13" s="45">
        <v>1023.8</v>
      </c>
    </row>
    <row r="14" spans="1:10" x14ac:dyDescent="0.2">
      <c r="A14" s="32" t="s">
        <v>106</v>
      </c>
      <c r="B14" s="45">
        <v>7.6</v>
      </c>
      <c r="C14" s="45">
        <v>7.9</v>
      </c>
      <c r="D14" s="45">
        <v>8.6999999999999993</v>
      </c>
      <c r="E14" s="45">
        <v>9.3000000000000007</v>
      </c>
      <c r="F14" s="45">
        <v>9.8000000000000007</v>
      </c>
      <c r="G14" s="45">
        <v>8</v>
      </c>
      <c r="H14" s="45">
        <v>7.9</v>
      </c>
      <c r="I14" s="45">
        <v>105.1</v>
      </c>
      <c r="J14" s="45">
        <v>105.3</v>
      </c>
    </row>
    <row r="15" spans="1:10" x14ac:dyDescent="0.2">
      <c r="A15" s="32" t="s">
        <v>107</v>
      </c>
      <c r="B15" s="45">
        <v>140.51635281546643</v>
      </c>
      <c r="C15" s="45">
        <v>66.599999999999994</v>
      </c>
      <c r="D15" s="45">
        <v>84</v>
      </c>
      <c r="E15" s="45">
        <v>84.7</v>
      </c>
      <c r="F15" s="45">
        <v>84.1</v>
      </c>
      <c r="G15" s="45">
        <v>80.900000000000006</v>
      </c>
      <c r="H15" s="45">
        <v>86.6</v>
      </c>
      <c r="I15" s="45">
        <v>79.7</v>
      </c>
      <c r="J15" s="45">
        <v>82.8</v>
      </c>
    </row>
    <row r="16" spans="1:10" x14ac:dyDescent="0.2">
      <c r="A16" s="32" t="s">
        <v>262</v>
      </c>
      <c r="B16" s="140">
        <v>0</v>
      </c>
      <c r="C16" s="140">
        <v>0</v>
      </c>
      <c r="D16" s="45">
        <v>0</v>
      </c>
      <c r="E16" s="45">
        <v>531.6</v>
      </c>
      <c r="F16" s="45">
        <v>525.4</v>
      </c>
      <c r="G16" s="45">
        <v>502.8</v>
      </c>
      <c r="H16" s="45">
        <v>490.7</v>
      </c>
      <c r="I16" s="45">
        <v>470.8</v>
      </c>
      <c r="J16" s="45">
        <v>450.6</v>
      </c>
    </row>
    <row r="17" spans="1:10" x14ac:dyDescent="0.2">
      <c r="A17" s="37" t="s">
        <v>108</v>
      </c>
      <c r="B17" s="47">
        <v>417</v>
      </c>
      <c r="C17" s="47">
        <v>432.8</v>
      </c>
      <c r="D17" s="47">
        <v>489.5</v>
      </c>
      <c r="E17" s="47">
        <v>502.9</v>
      </c>
      <c r="F17" s="47">
        <v>479.1</v>
      </c>
      <c r="G17" s="47">
        <v>460.4</v>
      </c>
      <c r="H17" s="47">
        <v>386.3</v>
      </c>
      <c r="I17" s="47">
        <v>399</v>
      </c>
      <c r="J17" s="47">
        <v>492.1</v>
      </c>
    </row>
    <row r="18" spans="1:10" ht="15" x14ac:dyDescent="0.25">
      <c r="A18" s="36" t="s">
        <v>109</v>
      </c>
      <c r="B18" s="93">
        <f>SUM(B10:B17)</f>
        <v>5677.3163528154664</v>
      </c>
      <c r="C18" s="93">
        <f>SUM(C10:C17)</f>
        <v>5793.4</v>
      </c>
      <c r="D18" s="93">
        <f>SUM(D10:D17)</f>
        <v>6546</v>
      </c>
      <c r="E18" s="93">
        <f>SUM(E10:E17)</f>
        <v>6707.5</v>
      </c>
      <c r="F18" s="93">
        <f>SUM(F10:F17)</f>
        <v>6758.9000000000005</v>
      </c>
      <c r="G18" s="93">
        <v>6654.4</v>
      </c>
      <c r="H18" s="93">
        <v>7163.4</v>
      </c>
      <c r="I18" s="93">
        <f>SUM(I10:I17)</f>
        <v>6619.4000000000005</v>
      </c>
      <c r="J18" s="93">
        <v>7076.2</v>
      </c>
    </row>
    <row r="19" spans="1:10" x14ac:dyDescent="0.2">
      <c r="A19" s="32"/>
      <c r="B19" s="45"/>
      <c r="C19" s="45"/>
      <c r="D19" s="45"/>
      <c r="E19" s="45"/>
      <c r="F19" s="45"/>
      <c r="G19" s="45"/>
      <c r="H19" s="45"/>
      <c r="I19" s="45"/>
      <c r="J19" s="45"/>
    </row>
    <row r="20" spans="1:10" ht="15" x14ac:dyDescent="0.2">
      <c r="A20" s="41" t="s">
        <v>110</v>
      </c>
      <c r="B20" s="44"/>
      <c r="C20" s="44"/>
      <c r="D20" s="44"/>
      <c r="E20" s="44"/>
      <c r="F20" s="44"/>
      <c r="G20" s="44"/>
      <c r="H20" s="44"/>
      <c r="I20" s="44"/>
      <c r="J20" s="44"/>
    </row>
    <row r="21" spans="1:10" ht="15.75" customHeight="1" x14ac:dyDescent="0.2">
      <c r="A21" s="32" t="s">
        <v>111</v>
      </c>
      <c r="B21" s="91">
        <v>35.5</v>
      </c>
      <c r="C21" s="91">
        <v>59.5</v>
      </c>
      <c r="D21" s="91">
        <v>39.9</v>
      </c>
      <c r="E21" s="91">
        <v>38.700000000000003</v>
      </c>
      <c r="F21" s="91">
        <v>40.1</v>
      </c>
      <c r="G21" s="91">
        <v>40.299999999999997</v>
      </c>
      <c r="H21" s="91">
        <v>39.299999999999997</v>
      </c>
      <c r="I21" s="91">
        <v>38.799999999999997</v>
      </c>
      <c r="J21" s="91">
        <v>38.1</v>
      </c>
    </row>
    <row r="22" spans="1:10" x14ac:dyDescent="0.2">
      <c r="A22" s="32" t="s">
        <v>112</v>
      </c>
      <c r="B22" s="49">
        <v>682</v>
      </c>
      <c r="C22" s="49">
        <v>771.2</v>
      </c>
      <c r="D22" s="49">
        <v>1047.7</v>
      </c>
      <c r="E22" s="49">
        <v>982.2</v>
      </c>
      <c r="F22" s="49">
        <v>998.9</v>
      </c>
      <c r="G22" s="49">
        <v>957.6</v>
      </c>
      <c r="H22" s="49">
        <v>1145.3</v>
      </c>
      <c r="I22" s="49">
        <v>1037.5999999999999</v>
      </c>
      <c r="J22" s="49">
        <v>1024.9000000000001</v>
      </c>
    </row>
    <row r="23" spans="1:10" ht="14.85" customHeight="1" x14ac:dyDescent="0.2">
      <c r="A23" s="32" t="s">
        <v>113</v>
      </c>
      <c r="B23" s="45">
        <v>765</v>
      </c>
      <c r="C23" s="45">
        <v>864.8</v>
      </c>
      <c r="D23" s="45">
        <v>817.9</v>
      </c>
      <c r="E23" s="45">
        <v>580</v>
      </c>
      <c r="F23" s="45">
        <v>621.4</v>
      </c>
      <c r="G23" s="45">
        <v>666.7</v>
      </c>
      <c r="H23" s="45">
        <v>888.8</v>
      </c>
      <c r="I23" s="45">
        <v>637.9</v>
      </c>
      <c r="J23" s="45">
        <v>555.29999999999995</v>
      </c>
    </row>
    <row r="24" spans="1:10" ht="14.85" customHeight="1" x14ac:dyDescent="0.2">
      <c r="A24" s="32" t="s">
        <v>114</v>
      </c>
      <c r="B24" s="45">
        <v>39.200000000000003</v>
      </c>
      <c r="C24" s="45">
        <v>35.700000000000003</v>
      </c>
      <c r="D24" s="45">
        <v>43.2</v>
      </c>
      <c r="E24" s="45">
        <v>60.1</v>
      </c>
      <c r="F24" s="45">
        <v>87.7</v>
      </c>
      <c r="G24" s="45">
        <v>93.9</v>
      </c>
      <c r="H24" s="45">
        <v>59.6</v>
      </c>
      <c r="I24" s="45">
        <v>44.1</v>
      </c>
      <c r="J24" s="45">
        <v>40.1</v>
      </c>
    </row>
    <row r="25" spans="1:10" ht="14.85" customHeight="1" x14ac:dyDescent="0.2">
      <c r="A25" s="135" t="s">
        <v>236</v>
      </c>
      <c r="B25" s="140">
        <v>0</v>
      </c>
      <c r="C25" s="140">
        <v>0</v>
      </c>
      <c r="D25" s="140">
        <v>0</v>
      </c>
      <c r="E25" s="140">
        <v>0</v>
      </c>
      <c r="F25" s="140">
        <v>0</v>
      </c>
      <c r="G25" s="140">
        <v>0</v>
      </c>
      <c r="H25" s="45">
        <v>118.6</v>
      </c>
      <c r="I25" s="45">
        <v>114.1</v>
      </c>
      <c r="J25" s="45">
        <v>111.7</v>
      </c>
    </row>
    <row r="26" spans="1:10" ht="14.85" customHeight="1" x14ac:dyDescent="0.2">
      <c r="A26" s="32" t="s">
        <v>115</v>
      </c>
      <c r="B26" s="45">
        <v>102.8</v>
      </c>
      <c r="C26" s="45">
        <v>234.4</v>
      </c>
      <c r="D26" s="45">
        <v>90</v>
      </c>
      <c r="E26" s="45">
        <v>201</v>
      </c>
      <c r="F26" s="45">
        <v>197.5</v>
      </c>
      <c r="G26" s="45">
        <v>185.7</v>
      </c>
      <c r="H26" s="45">
        <v>71</v>
      </c>
      <c r="I26" s="45">
        <v>111.4</v>
      </c>
      <c r="J26" s="45">
        <v>92.9</v>
      </c>
    </row>
    <row r="27" spans="1:10" ht="14.85" customHeight="1" x14ac:dyDescent="0.2">
      <c r="A27" s="43" t="s">
        <v>116</v>
      </c>
      <c r="B27" s="46">
        <f>SUM(B21:B26)</f>
        <v>1624.5</v>
      </c>
      <c r="C27" s="46">
        <f>SUM(C21:C26)</f>
        <v>1965.6000000000001</v>
      </c>
      <c r="D27" s="46">
        <f>SUM(D21:D26)</f>
        <v>2038.7</v>
      </c>
      <c r="E27" s="46">
        <f>SUM(E21:E26)</f>
        <v>1862</v>
      </c>
      <c r="F27" s="46">
        <f>SUM(F21:F26)</f>
        <v>1945.6000000000001</v>
      </c>
      <c r="G27" s="46">
        <v>1944.2</v>
      </c>
      <c r="H27" s="46">
        <f>SUM(H21:H26)</f>
        <v>2322.5999999999995</v>
      </c>
      <c r="I27" s="46">
        <f>SUM(I21:I26)</f>
        <v>1983.8999999999996</v>
      </c>
      <c r="J27" s="46">
        <v>1863</v>
      </c>
    </row>
    <row r="28" spans="1:10" ht="14.85" customHeight="1" x14ac:dyDescent="0.2">
      <c r="A28" s="32" t="s">
        <v>117</v>
      </c>
      <c r="B28" s="45">
        <v>2624.6</v>
      </c>
      <c r="C28" s="45">
        <v>2784</v>
      </c>
      <c r="D28" s="45">
        <v>2644.2</v>
      </c>
      <c r="E28" s="45">
        <v>2639.1</v>
      </c>
      <c r="F28" s="45">
        <v>2631.3</v>
      </c>
      <c r="G28" s="45">
        <v>2625.3</v>
      </c>
      <c r="H28" s="45">
        <v>2620.3000000000002</v>
      </c>
      <c r="I28" s="45">
        <v>2611.1</v>
      </c>
      <c r="J28" s="45">
        <v>3243</v>
      </c>
    </row>
    <row r="29" spans="1:10" ht="14.85" customHeight="1" x14ac:dyDescent="0.2">
      <c r="A29" s="32" t="s">
        <v>118</v>
      </c>
      <c r="B29" s="45">
        <v>401.9</v>
      </c>
      <c r="C29" s="45">
        <v>157.5</v>
      </c>
      <c r="D29" s="45">
        <v>136.4</v>
      </c>
      <c r="E29" s="45">
        <v>77.3</v>
      </c>
      <c r="F29" s="45">
        <v>56</v>
      </c>
      <c r="G29" s="45">
        <v>13.9</v>
      </c>
      <c r="H29" s="45">
        <v>110</v>
      </c>
      <c r="I29" s="45">
        <v>74.099999999999994</v>
      </c>
      <c r="J29" s="45">
        <v>65.5</v>
      </c>
    </row>
    <row r="30" spans="1:10" ht="14.85" customHeight="1" x14ac:dyDescent="0.2">
      <c r="A30" s="32" t="s">
        <v>271</v>
      </c>
      <c r="B30" s="45"/>
      <c r="C30" s="45"/>
      <c r="D30" s="45"/>
      <c r="E30" s="45"/>
      <c r="F30" s="45"/>
      <c r="G30" s="45"/>
      <c r="H30" s="45">
        <v>28.5</v>
      </c>
      <c r="I30" s="45"/>
      <c r="J30" s="45">
        <v>29.2</v>
      </c>
    </row>
    <row r="31" spans="1:10" ht="14.85" customHeight="1" x14ac:dyDescent="0.2">
      <c r="A31" s="32" t="s">
        <v>263</v>
      </c>
      <c r="B31" s="45">
        <v>0</v>
      </c>
      <c r="C31" s="45">
        <v>0</v>
      </c>
      <c r="D31" s="45">
        <v>0</v>
      </c>
      <c r="E31" s="45">
        <v>492.9</v>
      </c>
      <c r="F31" s="45">
        <v>491.6</v>
      </c>
      <c r="G31" s="45">
        <v>468.5</v>
      </c>
      <c r="H31" s="45">
        <v>457.1</v>
      </c>
      <c r="I31" s="45">
        <v>443.3</v>
      </c>
      <c r="J31" s="45">
        <v>424.2</v>
      </c>
    </row>
    <row r="32" spans="1:10" x14ac:dyDescent="0.2">
      <c r="A32" s="37" t="s">
        <v>119</v>
      </c>
      <c r="B32" s="47">
        <v>440.9</v>
      </c>
      <c r="C32" s="47">
        <v>386.9</v>
      </c>
      <c r="D32" s="47">
        <v>366.6</v>
      </c>
      <c r="E32" s="47">
        <v>305.8</v>
      </c>
      <c r="F32" s="47">
        <v>346.4</v>
      </c>
      <c r="G32" s="47">
        <v>368.3</v>
      </c>
      <c r="H32" s="47">
        <v>323.60000000000002</v>
      </c>
      <c r="I32" s="47">
        <v>422.6</v>
      </c>
      <c r="J32" s="47">
        <v>421.5</v>
      </c>
    </row>
    <row r="33" spans="1:10" ht="15" x14ac:dyDescent="0.25">
      <c r="A33" s="36" t="s">
        <v>120</v>
      </c>
      <c r="B33" s="48">
        <f>SUM(B27:B32)</f>
        <v>5091.8999999999996</v>
      </c>
      <c r="C33" s="48">
        <f>SUM(C27:C32)</f>
        <v>5294</v>
      </c>
      <c r="D33" s="48">
        <f>SUM(D27:D32)</f>
        <v>5185.8999999999996</v>
      </c>
      <c r="E33" s="48">
        <f>SUM(E27:E32)</f>
        <v>5377.1</v>
      </c>
      <c r="F33" s="48">
        <f>SUM(F27:F32)</f>
        <v>5470.9000000000005</v>
      </c>
      <c r="G33" s="48">
        <v>5420.2</v>
      </c>
      <c r="H33" s="48">
        <v>5862.1</v>
      </c>
      <c r="I33" s="48">
        <f>SUM(I27:I32)</f>
        <v>5535.0000000000009</v>
      </c>
      <c r="J33" s="48">
        <v>6046.4</v>
      </c>
    </row>
    <row r="34" spans="1:10" x14ac:dyDescent="0.2">
      <c r="A34" s="32"/>
      <c r="B34" s="45"/>
      <c r="C34" s="45"/>
      <c r="D34" s="45"/>
      <c r="E34" s="45"/>
      <c r="F34" s="45"/>
      <c r="G34" s="45"/>
      <c r="H34" s="45"/>
      <c r="I34" s="45"/>
      <c r="J34" s="45"/>
    </row>
    <row r="35" spans="1:10" ht="15" x14ac:dyDescent="0.2">
      <c r="A35" s="41" t="s">
        <v>121</v>
      </c>
      <c r="B35" s="44"/>
      <c r="C35" s="44"/>
      <c r="D35" s="44"/>
      <c r="E35" s="44"/>
      <c r="F35" s="44"/>
      <c r="G35" s="44"/>
      <c r="H35" s="44"/>
      <c r="I35" s="44"/>
      <c r="J35" s="44"/>
    </row>
    <row r="36" spans="1:10" ht="57" x14ac:dyDescent="0.2">
      <c r="A36" s="135" t="s">
        <v>237</v>
      </c>
      <c r="B36" s="45">
        <v>1430.8</v>
      </c>
      <c r="C36" s="45">
        <v>1451.3</v>
      </c>
      <c r="D36" s="45">
        <v>21.7</v>
      </c>
      <c r="E36" s="45">
        <v>21.7</v>
      </c>
      <c r="F36" s="45">
        <v>21.7</v>
      </c>
      <c r="G36" s="45">
        <v>21.9</v>
      </c>
      <c r="H36" s="45">
        <v>22</v>
      </c>
      <c r="I36" s="45">
        <v>22.1</v>
      </c>
      <c r="J36" s="45">
        <v>22.1</v>
      </c>
    </row>
    <row r="37" spans="1:10" x14ac:dyDescent="0.2">
      <c r="A37" s="32" t="s">
        <v>122</v>
      </c>
      <c r="B37" s="45">
        <v>230.35786964580916</v>
      </c>
      <c r="C37" s="45">
        <v>283.8</v>
      </c>
      <c r="D37" s="45">
        <v>2791.2</v>
      </c>
      <c r="E37" s="45">
        <v>2801.4</v>
      </c>
      <c r="F37" s="45">
        <v>2814.3</v>
      </c>
      <c r="G37" s="45">
        <v>2810.9</v>
      </c>
      <c r="H37" s="45">
        <v>2819.5</v>
      </c>
      <c r="I37" s="45">
        <v>2822.1</v>
      </c>
      <c r="J37" s="45">
        <v>2832.7</v>
      </c>
    </row>
    <row r="38" spans="1:10" x14ac:dyDescent="0.2">
      <c r="A38" s="135" t="s">
        <v>194</v>
      </c>
      <c r="B38" s="215">
        <v>0</v>
      </c>
      <c r="C38" s="215">
        <v>0</v>
      </c>
      <c r="D38" s="215">
        <v>0</v>
      </c>
      <c r="E38" s="215">
        <v>0</v>
      </c>
      <c r="F38" s="215">
        <v>0</v>
      </c>
      <c r="G38" s="215">
        <v>-0.4</v>
      </c>
      <c r="H38" s="215">
        <v>-0.4</v>
      </c>
      <c r="I38" s="215">
        <v>-0.4</v>
      </c>
      <c r="J38" s="215">
        <v>-0.4</v>
      </c>
    </row>
    <row r="39" spans="1:10" x14ac:dyDescent="0.2">
      <c r="A39" s="32" t="s">
        <v>123</v>
      </c>
      <c r="B39" s="45">
        <v>-927.24151683034279</v>
      </c>
      <c r="C39" s="45">
        <v>-1148.5</v>
      </c>
      <c r="D39" s="45">
        <v>-1298.4000000000001</v>
      </c>
      <c r="E39" s="45">
        <v>-1318.1</v>
      </c>
      <c r="F39" s="45">
        <v>-1311.8</v>
      </c>
      <c r="G39" s="45">
        <v>-1300.0999999999999</v>
      </c>
      <c r="H39" s="45">
        <v>-1297</v>
      </c>
      <c r="I39" s="45">
        <v>-1362.8</v>
      </c>
      <c r="J39" s="45">
        <v>-1463.6</v>
      </c>
    </row>
    <row r="40" spans="1:10" x14ac:dyDescent="0.2">
      <c r="A40" s="50" t="s">
        <v>124</v>
      </c>
      <c r="B40" s="47">
        <v>-148.5</v>
      </c>
      <c r="C40" s="47">
        <v>-87.2</v>
      </c>
      <c r="D40" s="47">
        <v>-154.4</v>
      </c>
      <c r="E40" s="47">
        <v>-174.6</v>
      </c>
      <c r="F40" s="47">
        <v>-236.2</v>
      </c>
      <c r="G40" s="47">
        <v>-298.10000000000002</v>
      </c>
      <c r="H40" s="47">
        <v>-242.8</v>
      </c>
      <c r="I40" s="47">
        <v>-396.8</v>
      </c>
      <c r="J40" s="47">
        <v>-361.4</v>
      </c>
    </row>
    <row r="41" spans="1:10" ht="15" x14ac:dyDescent="0.25">
      <c r="A41" s="311" t="s">
        <v>231</v>
      </c>
      <c r="B41" s="48">
        <f>SUM(B36:B40)</f>
        <v>585.41635281546633</v>
      </c>
      <c r="C41" s="48">
        <f>SUM(C36:C40)</f>
        <v>499.39999999999992</v>
      </c>
      <c r="D41" s="48">
        <f>SUM(D36:D40)</f>
        <v>1360.0999999999995</v>
      </c>
      <c r="E41" s="48">
        <f>SUM(E36:E40)</f>
        <v>1330.4</v>
      </c>
      <c r="F41" s="48">
        <f>SUM(F36:F40)</f>
        <v>1288</v>
      </c>
      <c r="G41" s="48">
        <v>1234.2</v>
      </c>
      <c r="H41" s="48">
        <v>1301.3</v>
      </c>
      <c r="I41" s="48">
        <f>SUM(I36:I40)</f>
        <v>1084.1999999999998</v>
      </c>
      <c r="J41" s="48">
        <v>1029.4000000000001</v>
      </c>
    </row>
    <row r="42" spans="1:10" ht="15" x14ac:dyDescent="0.25">
      <c r="A42" s="50" t="s">
        <v>229</v>
      </c>
      <c r="B42" s="48"/>
      <c r="C42" s="48"/>
      <c r="D42" s="48"/>
      <c r="E42" s="48"/>
      <c r="F42" s="48"/>
      <c r="G42" s="48"/>
      <c r="H42" s="47">
        <v>0</v>
      </c>
      <c r="I42" s="47">
        <v>0.2</v>
      </c>
      <c r="J42" s="47">
        <v>0.4</v>
      </c>
    </row>
    <row r="43" spans="1:10" ht="15" x14ac:dyDescent="0.25">
      <c r="A43" s="36" t="s">
        <v>230</v>
      </c>
      <c r="B43" s="47"/>
      <c r="C43" s="47"/>
      <c r="D43" s="47"/>
      <c r="E43" s="47"/>
      <c r="F43" s="47"/>
      <c r="G43" s="47"/>
      <c r="H43" s="310">
        <f>SUM(H41:H42)</f>
        <v>1301.3</v>
      </c>
      <c r="I43" s="310">
        <f>SUM(I41:I42)</f>
        <v>1084.3999999999999</v>
      </c>
      <c r="J43" s="310">
        <v>1029.8</v>
      </c>
    </row>
    <row r="44" spans="1:10" ht="15" x14ac:dyDescent="0.25">
      <c r="A44" s="54" t="s">
        <v>125</v>
      </c>
      <c r="B44" s="92">
        <f t="shared" ref="B44:G44" si="0">B33+B41</f>
        <v>5677.3163528154655</v>
      </c>
      <c r="C44" s="92">
        <f t="shared" si="0"/>
        <v>5793.4</v>
      </c>
      <c r="D44" s="92">
        <f t="shared" si="0"/>
        <v>6545.9999999999991</v>
      </c>
      <c r="E44" s="92">
        <f t="shared" si="0"/>
        <v>6707.5</v>
      </c>
      <c r="F44" s="92">
        <f t="shared" si="0"/>
        <v>6758.9000000000005</v>
      </c>
      <c r="G44" s="92">
        <f t="shared" si="0"/>
        <v>6654.4</v>
      </c>
      <c r="H44" s="92">
        <f>H33+H43</f>
        <v>7163.4000000000005</v>
      </c>
      <c r="I44" s="92">
        <f>I33+I43</f>
        <v>6619.4000000000005</v>
      </c>
      <c r="J44" s="92">
        <v>7076.2</v>
      </c>
    </row>
    <row r="45" spans="1:10" ht="15" x14ac:dyDescent="0.25">
      <c r="A45" s="33"/>
    </row>
    <row r="46" spans="1:10" ht="13.7" customHeight="1" x14ac:dyDescent="0.2">
      <c r="A46" s="154"/>
      <c r="B46" s="154"/>
      <c r="C46" s="154"/>
      <c r="D46" s="106"/>
      <c r="E46" s="106"/>
      <c r="F46" s="106"/>
      <c r="G46" s="106"/>
      <c r="H46" s="106"/>
    </row>
    <row r="47" spans="1:10" x14ac:dyDescent="0.2">
      <c r="A47" s="154"/>
      <c r="B47" s="154"/>
      <c r="C47" s="154"/>
      <c r="D47" s="106"/>
      <c r="E47" s="106"/>
      <c r="F47" s="106"/>
      <c r="G47" s="106"/>
      <c r="H47" s="106"/>
    </row>
    <row r="84" spans="14:15" x14ac:dyDescent="0.2">
      <c r="N84" s="221"/>
    </row>
    <row r="87" spans="14:15" x14ac:dyDescent="0.2">
      <c r="N87" s="225"/>
      <c r="O87" s="228" t="s">
        <v>47</v>
      </c>
    </row>
  </sheetData>
  <pageMargins left="0.25" right="0.25" top="0.75" bottom="0.75" header="0.3" footer="0.3"/>
  <pageSetup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T81"/>
  <sheetViews>
    <sheetView showGridLines="0" zoomScaleNormal="100" workbookViewId="0">
      <pane xSplit="1" ySplit="7" topLeftCell="L8" activePane="bottomRight" state="frozen"/>
      <selection activeCell="S30" sqref="S30"/>
      <selection pane="topRight" activeCell="S30" sqref="S30"/>
      <selection pane="bottomLeft" activeCell="S30" sqref="S30"/>
      <selection pane="bottomRight" activeCell="S30" sqref="S30"/>
    </sheetView>
  </sheetViews>
  <sheetFormatPr defaultColWidth="9.140625" defaultRowHeight="14.25" outlineLevelCol="1" x14ac:dyDescent="0.2"/>
  <cols>
    <col min="1" max="1" width="54.85546875" style="108" customWidth="1"/>
    <col min="2" max="6" width="21.42578125" style="106" hidden="1" customWidth="1" outlineLevel="1"/>
    <col min="7" max="7" width="24" style="106" hidden="1" customWidth="1" outlineLevel="1"/>
    <col min="8" max="8" width="21.42578125" style="106" hidden="1" customWidth="1" outlineLevel="1"/>
    <col min="9" max="9" width="25.7109375" style="106" hidden="1" customWidth="1" outlineLevel="1"/>
    <col min="10" max="10" width="21.42578125" style="106" hidden="1" customWidth="1" outlineLevel="1"/>
    <col min="11" max="11" width="25.42578125" style="106" hidden="1" customWidth="1" outlineLevel="1"/>
    <col min="12" max="12" width="24.28515625" style="106" customWidth="1" collapsed="1"/>
    <col min="13" max="13" width="21.42578125" style="106" customWidth="1"/>
    <col min="14" max="14" width="24" style="106" hidden="1" customWidth="1" outlineLevel="1"/>
    <col min="15" max="15" width="21.42578125" style="106" hidden="1" customWidth="1" outlineLevel="1"/>
    <col min="16" max="16" width="21.5703125" style="106" hidden="1" customWidth="1" outlineLevel="1"/>
    <col min="17" max="17" width="19.7109375" style="106" hidden="1" customWidth="1" outlineLevel="1"/>
    <col min="18" max="18" width="25" style="106" hidden="1" customWidth="1" outlineLevel="1"/>
    <col min="19" max="19" width="23" style="106" customWidth="1" collapsed="1"/>
    <col min="20" max="20" width="22.5703125" style="106" customWidth="1"/>
    <col min="21" max="16384" width="9.140625" style="106"/>
  </cols>
  <sheetData>
    <row r="1" spans="1:20" ht="15" x14ac:dyDescent="0.25">
      <c r="A1" s="34" t="s">
        <v>88</v>
      </c>
    </row>
    <row r="2" spans="1:20" x14ac:dyDescent="0.2">
      <c r="A2" s="40" t="s">
        <v>39</v>
      </c>
    </row>
    <row r="3" spans="1:20" x14ac:dyDescent="0.2">
      <c r="A3" s="40"/>
    </row>
    <row r="4" spans="1:20" ht="15" x14ac:dyDescent="0.2">
      <c r="A4" s="113" t="s">
        <v>89</v>
      </c>
    </row>
    <row r="5" spans="1:20" x14ac:dyDescent="0.2">
      <c r="A5" s="106"/>
      <c r="B5" s="20"/>
      <c r="C5" s="20"/>
      <c r="D5" s="20"/>
      <c r="E5" s="20"/>
      <c r="F5" s="20"/>
      <c r="G5" s="20"/>
      <c r="H5" s="20"/>
      <c r="I5" s="20"/>
      <c r="J5" s="20"/>
      <c r="K5" s="20"/>
      <c r="L5" s="20"/>
      <c r="M5" s="20"/>
      <c r="N5" s="20"/>
      <c r="O5" s="20"/>
    </row>
    <row r="6" spans="1:20" ht="30" x14ac:dyDescent="0.25">
      <c r="A6" s="106"/>
      <c r="B6" s="109" t="s">
        <v>76</v>
      </c>
      <c r="C6" s="187" t="s">
        <v>76</v>
      </c>
      <c r="D6" s="186" t="s">
        <v>40</v>
      </c>
      <c r="E6" s="212" t="s">
        <v>40</v>
      </c>
      <c r="F6" s="109" t="s">
        <v>41</v>
      </c>
      <c r="G6" s="212" t="s">
        <v>40</v>
      </c>
      <c r="H6" s="109" t="s">
        <v>191</v>
      </c>
      <c r="I6" s="109" t="s">
        <v>40</v>
      </c>
      <c r="J6" s="109" t="s">
        <v>76</v>
      </c>
      <c r="K6" s="109" t="s">
        <v>40</v>
      </c>
      <c r="L6" s="202" t="s">
        <v>40</v>
      </c>
      <c r="M6" s="202" t="s">
        <v>41</v>
      </c>
      <c r="N6" s="212" t="s">
        <v>40</v>
      </c>
      <c r="O6" s="109" t="s">
        <v>191</v>
      </c>
      <c r="P6" s="109" t="s">
        <v>40</v>
      </c>
      <c r="Q6" s="109" t="s">
        <v>76</v>
      </c>
      <c r="R6" s="109" t="s">
        <v>40</v>
      </c>
      <c r="S6" s="202" t="s">
        <v>40</v>
      </c>
      <c r="T6" s="202" t="s">
        <v>41</v>
      </c>
    </row>
    <row r="7" spans="1:20" ht="15" x14ac:dyDescent="0.25">
      <c r="A7" s="23"/>
      <c r="B7" s="110">
        <v>42735</v>
      </c>
      <c r="C7" s="188">
        <v>43100</v>
      </c>
      <c r="D7" s="185">
        <v>43190</v>
      </c>
      <c r="E7" s="213">
        <v>43281</v>
      </c>
      <c r="F7" s="110">
        <v>43281</v>
      </c>
      <c r="G7" s="213">
        <v>43373</v>
      </c>
      <c r="H7" s="213">
        <v>43373</v>
      </c>
      <c r="I7" s="213">
        <v>43465</v>
      </c>
      <c r="J7" s="213">
        <v>43465</v>
      </c>
      <c r="K7" s="213">
        <v>43555</v>
      </c>
      <c r="L7" s="206">
        <v>43646</v>
      </c>
      <c r="M7" s="206">
        <v>43646</v>
      </c>
      <c r="N7" s="213">
        <v>43738</v>
      </c>
      <c r="O7" s="213">
        <v>43738</v>
      </c>
      <c r="P7" s="213">
        <v>43830</v>
      </c>
      <c r="Q7" s="213">
        <v>43830</v>
      </c>
      <c r="R7" s="213">
        <v>43921</v>
      </c>
      <c r="S7" s="206">
        <v>44012</v>
      </c>
      <c r="T7" s="206">
        <v>44012</v>
      </c>
    </row>
    <row r="8" spans="1:20" ht="9" customHeight="1" x14ac:dyDescent="0.25">
      <c r="A8" s="34" t="s">
        <v>90</v>
      </c>
      <c r="B8" s="65"/>
      <c r="C8" s="65"/>
      <c r="D8" s="65"/>
      <c r="E8" s="65"/>
      <c r="F8" s="65"/>
      <c r="G8" s="65"/>
      <c r="H8" s="65"/>
      <c r="I8" s="65"/>
      <c r="J8" s="65"/>
      <c r="K8" s="65"/>
      <c r="L8" s="65"/>
      <c r="M8" s="65"/>
      <c r="N8" s="65"/>
      <c r="O8" s="65"/>
      <c r="P8" s="65"/>
      <c r="Q8" s="65"/>
      <c r="R8" s="65"/>
      <c r="S8" s="65"/>
      <c r="T8" s="65"/>
    </row>
    <row r="9" spans="1:20" x14ac:dyDescent="0.2">
      <c r="A9" s="39" t="s">
        <v>42</v>
      </c>
      <c r="B9" s="66">
        <v>6215.7</v>
      </c>
      <c r="C9" s="66">
        <v>6923.9</v>
      </c>
      <c r="D9" s="66">
        <v>1767.7</v>
      </c>
      <c r="E9" s="66">
        <v>1974.3</v>
      </c>
      <c r="F9" s="66">
        <v>3742</v>
      </c>
      <c r="G9" s="66">
        <v>2076</v>
      </c>
      <c r="H9" s="66">
        <v>5818</v>
      </c>
      <c r="I9" s="66">
        <v>2401.9</v>
      </c>
      <c r="J9" s="66">
        <v>8219.9</v>
      </c>
      <c r="K9" s="66">
        <v>1903</v>
      </c>
      <c r="L9" s="66">
        <v>2121.6999999999998</v>
      </c>
      <c r="M9" s="66">
        <v>4024.7</v>
      </c>
      <c r="N9" s="66">
        <v>2118.8000000000002</v>
      </c>
      <c r="O9" s="66">
        <v>6143.5</v>
      </c>
      <c r="P9" s="66">
        <v>2067.5</v>
      </c>
      <c r="Q9" s="66">
        <v>8751</v>
      </c>
      <c r="R9" s="66">
        <v>1895.4</v>
      </c>
      <c r="S9" s="66">
        <v>1743.6</v>
      </c>
      <c r="T9" s="66">
        <v>3639</v>
      </c>
    </row>
    <row r="10" spans="1:20" x14ac:dyDescent="0.2">
      <c r="A10" s="39" t="s">
        <v>43</v>
      </c>
      <c r="B10" s="67"/>
      <c r="C10" s="67"/>
      <c r="D10" s="67"/>
      <c r="E10" s="67"/>
      <c r="F10" s="67"/>
      <c r="G10" s="67"/>
      <c r="H10" s="67"/>
      <c r="I10" s="67"/>
      <c r="J10" s="67"/>
      <c r="K10" s="67"/>
      <c r="L10" s="67"/>
      <c r="M10" s="67"/>
      <c r="N10" s="67"/>
      <c r="O10" s="67"/>
      <c r="P10" s="67"/>
      <c r="Q10" s="67"/>
      <c r="R10" s="67"/>
      <c r="S10" s="67"/>
      <c r="T10" s="67"/>
    </row>
    <row r="11" spans="1:20" ht="28.5" x14ac:dyDescent="0.2">
      <c r="A11" s="42" t="s">
        <v>91</v>
      </c>
      <c r="B11" s="67">
        <v>5067.817330702349</v>
      </c>
      <c r="C11" s="67">
        <v>5639.8</v>
      </c>
      <c r="D11" s="67">
        <v>1473.8</v>
      </c>
      <c r="E11" s="67">
        <v>1565.8</v>
      </c>
      <c r="F11" s="67">
        <v>3039.6</v>
      </c>
      <c r="G11" s="67">
        <v>1687.4</v>
      </c>
      <c r="H11" s="67">
        <v>4727</v>
      </c>
      <c r="I11" s="67">
        <v>1915.4</v>
      </c>
      <c r="J11" s="67">
        <v>6642.4</v>
      </c>
      <c r="K11" s="67">
        <v>1564.8</v>
      </c>
      <c r="L11" s="67">
        <v>1687.1</v>
      </c>
      <c r="M11" s="67">
        <v>3251.9</v>
      </c>
      <c r="N11" s="67">
        <v>1692.2</v>
      </c>
      <c r="O11" s="67">
        <v>4944.1000000000004</v>
      </c>
      <c r="P11" s="67">
        <v>2037.6</v>
      </c>
      <c r="Q11" s="67">
        <v>6981.7</v>
      </c>
      <c r="R11" s="67">
        <v>1598.8</v>
      </c>
      <c r="S11" s="67">
        <v>1453.9</v>
      </c>
      <c r="T11" s="67">
        <v>3052.7</v>
      </c>
    </row>
    <row r="12" spans="1:20" x14ac:dyDescent="0.2">
      <c r="A12" s="42" t="s">
        <v>44</v>
      </c>
      <c r="B12" s="67">
        <v>1150.5551046149562</v>
      </c>
      <c r="C12" s="67">
        <v>1156.0999999999999</v>
      </c>
      <c r="D12" s="67">
        <v>295.59999999999997</v>
      </c>
      <c r="E12" s="67">
        <v>312.60000000000002</v>
      </c>
      <c r="F12" s="67">
        <v>608.20000000000005</v>
      </c>
      <c r="G12" s="67">
        <v>297.60000000000002</v>
      </c>
      <c r="H12" s="67">
        <v>905.8</v>
      </c>
      <c r="I12" s="67">
        <v>365.3</v>
      </c>
      <c r="J12" s="67">
        <v>1271.0999999999999</v>
      </c>
      <c r="K12" s="67">
        <v>286.8</v>
      </c>
      <c r="L12" s="67">
        <v>306.89999999999998</v>
      </c>
      <c r="M12" s="67">
        <v>593.70000000000005</v>
      </c>
      <c r="N12" s="67">
        <v>315.2</v>
      </c>
      <c r="O12" s="67">
        <v>908.9</v>
      </c>
      <c r="P12" s="67">
        <v>364.5</v>
      </c>
      <c r="Q12" s="67">
        <v>1273.4000000000001</v>
      </c>
      <c r="R12" s="67">
        <v>284</v>
      </c>
      <c r="S12" s="67">
        <v>272.10000000000002</v>
      </c>
      <c r="T12" s="67">
        <v>556.1</v>
      </c>
    </row>
    <row r="13" spans="1:20" x14ac:dyDescent="0.2">
      <c r="A13" s="42" t="s">
        <v>45</v>
      </c>
      <c r="B13" s="67">
        <v>260.60000000000002</v>
      </c>
      <c r="C13" s="67">
        <v>270.60000000000002</v>
      </c>
      <c r="D13" s="67">
        <v>69.8</v>
      </c>
      <c r="E13" s="67">
        <v>71.599999999999994</v>
      </c>
      <c r="F13" s="67">
        <v>141.4</v>
      </c>
      <c r="G13" s="67">
        <v>71.599999999999994</v>
      </c>
      <c r="H13" s="67">
        <v>213</v>
      </c>
      <c r="I13" s="67">
        <v>77</v>
      </c>
      <c r="J13" s="67">
        <v>290</v>
      </c>
      <c r="K13" s="67">
        <v>73.5</v>
      </c>
      <c r="L13" s="67">
        <v>74.3</v>
      </c>
      <c r="M13" s="67">
        <v>147.80000000000001</v>
      </c>
      <c r="N13" s="67">
        <v>75</v>
      </c>
      <c r="O13" s="67">
        <v>222.8</v>
      </c>
      <c r="P13" s="67">
        <v>73.900000000000006</v>
      </c>
      <c r="Q13" s="67">
        <v>296.7</v>
      </c>
      <c r="R13" s="67">
        <v>72</v>
      </c>
      <c r="S13" s="67">
        <v>74.599999999999994</v>
      </c>
      <c r="T13" s="67">
        <v>146.6</v>
      </c>
    </row>
    <row r="14" spans="1:20" x14ac:dyDescent="0.2">
      <c r="A14" s="42" t="s">
        <v>46</v>
      </c>
      <c r="B14" s="67">
        <v>32.1</v>
      </c>
      <c r="C14" s="67">
        <v>28.5</v>
      </c>
      <c r="D14" s="67">
        <v>10.4</v>
      </c>
      <c r="E14" s="67">
        <v>-6.4</v>
      </c>
      <c r="F14" s="67">
        <v>4</v>
      </c>
      <c r="G14" s="67">
        <v>-1.2</v>
      </c>
      <c r="H14" s="67">
        <v>2.8</v>
      </c>
      <c r="I14" s="67">
        <v>1</v>
      </c>
      <c r="J14" s="67">
        <v>3.8</v>
      </c>
      <c r="K14" s="67">
        <v>3.9</v>
      </c>
      <c r="L14" s="67">
        <v>0.2</v>
      </c>
      <c r="M14" s="67">
        <v>4.0999999999999996</v>
      </c>
      <c r="N14" s="67">
        <v>-0.6</v>
      </c>
      <c r="O14" s="67">
        <v>3.5</v>
      </c>
      <c r="P14" s="67">
        <v>8.4</v>
      </c>
      <c r="Q14" s="67">
        <v>11.9</v>
      </c>
      <c r="R14" s="67">
        <v>26.1</v>
      </c>
      <c r="S14" s="67">
        <v>5.8</v>
      </c>
      <c r="T14" s="67">
        <v>31.9</v>
      </c>
    </row>
    <row r="15" spans="1:20" x14ac:dyDescent="0.2">
      <c r="A15" s="62" t="s">
        <v>13</v>
      </c>
      <c r="B15" s="68">
        <f t="shared" ref="B15:K15" si="0">SUM(B11:B14)</f>
        <v>6511.0724353173064</v>
      </c>
      <c r="C15" s="68">
        <f t="shared" si="0"/>
        <v>7095</v>
      </c>
      <c r="D15" s="68">
        <f t="shared" si="0"/>
        <v>1849.6</v>
      </c>
      <c r="E15" s="68">
        <f t="shared" si="0"/>
        <v>1943.6</v>
      </c>
      <c r="F15" s="68">
        <f t="shared" si="0"/>
        <v>3793.2000000000003</v>
      </c>
      <c r="G15" s="68">
        <v>2055.4</v>
      </c>
      <c r="H15" s="68">
        <v>5848.6</v>
      </c>
      <c r="I15" s="68">
        <f t="shared" ref="I15" si="1">SUM(I11:I14)</f>
        <v>2358.7000000000003</v>
      </c>
      <c r="J15" s="68">
        <f t="shared" si="0"/>
        <v>8207.2999999999993</v>
      </c>
      <c r="K15" s="68">
        <f t="shared" si="0"/>
        <v>1929</v>
      </c>
      <c r="L15" s="68">
        <v>2068.5</v>
      </c>
      <c r="M15" s="68">
        <v>3997.5</v>
      </c>
      <c r="N15" s="68">
        <v>2081.8000000000002</v>
      </c>
      <c r="O15" s="68">
        <v>6079.3</v>
      </c>
      <c r="P15" s="68">
        <v>2484.4</v>
      </c>
      <c r="Q15" s="68">
        <v>8563.7000000000007</v>
      </c>
      <c r="R15" s="68">
        <f>SUM(R11:R14)</f>
        <v>1980.8999999999999</v>
      </c>
      <c r="S15" s="68">
        <f>SUM(S11:S14)</f>
        <v>1806.3999999999999</v>
      </c>
      <c r="T15" s="68">
        <f>SUM(T11:T14)</f>
        <v>3787.2999999999997</v>
      </c>
    </row>
    <row r="16" spans="1:20" ht="15" x14ac:dyDescent="0.25">
      <c r="A16" s="38" t="s">
        <v>92</v>
      </c>
      <c r="B16" s="69">
        <f t="shared" ref="B16:M16" si="2">B9-B15</f>
        <v>-295.37243531730655</v>
      </c>
      <c r="C16" s="69">
        <f t="shared" si="2"/>
        <v>-171.10000000000036</v>
      </c>
      <c r="D16" s="69">
        <f t="shared" si="2"/>
        <v>-81.899999999999864</v>
      </c>
      <c r="E16" s="69">
        <f t="shared" si="2"/>
        <v>30.700000000000045</v>
      </c>
      <c r="F16" s="69">
        <f t="shared" si="2"/>
        <v>-51.200000000000273</v>
      </c>
      <c r="G16" s="69">
        <v>20.6</v>
      </c>
      <c r="H16" s="69">
        <v>-30.6</v>
      </c>
      <c r="I16" s="69">
        <f>I9-I15</f>
        <v>43.199999999999818</v>
      </c>
      <c r="J16" s="69">
        <f t="shared" si="2"/>
        <v>12.600000000000364</v>
      </c>
      <c r="K16" s="69">
        <f t="shared" si="2"/>
        <v>-26</v>
      </c>
      <c r="L16" s="69">
        <f t="shared" si="2"/>
        <v>53.199999999999818</v>
      </c>
      <c r="M16" s="69">
        <f t="shared" si="2"/>
        <v>27.199999999999818</v>
      </c>
      <c r="N16" s="69">
        <v>37</v>
      </c>
      <c r="O16" s="69">
        <v>64.2</v>
      </c>
      <c r="P16" s="69">
        <v>123.1</v>
      </c>
      <c r="Q16" s="69">
        <v>187.3</v>
      </c>
      <c r="R16" s="69">
        <f>R9-R15</f>
        <v>-85.499999999999773</v>
      </c>
      <c r="S16" s="69">
        <f>S9-S15</f>
        <v>-62.799999999999955</v>
      </c>
      <c r="T16" s="69">
        <f>T9-T15</f>
        <v>-148.29999999999973</v>
      </c>
    </row>
    <row r="17" spans="1:20" x14ac:dyDescent="0.2">
      <c r="A17" s="39" t="s">
        <v>47</v>
      </c>
      <c r="B17" s="67">
        <v>-171.8</v>
      </c>
      <c r="C17" s="67">
        <v>-183.1</v>
      </c>
      <c r="D17" s="67">
        <v>-44.4</v>
      </c>
      <c r="E17" s="75">
        <v>-52</v>
      </c>
      <c r="F17" s="75">
        <v>-96.4</v>
      </c>
      <c r="G17" s="75">
        <v>-92.7</v>
      </c>
      <c r="H17" s="75">
        <v>-189.1</v>
      </c>
      <c r="I17" s="67">
        <v>-39.700000000000003</v>
      </c>
      <c r="J17" s="67">
        <v>-228.8</v>
      </c>
      <c r="K17" s="67">
        <v>-37.200000000000003</v>
      </c>
      <c r="L17" s="75">
        <v>-38.200000000000003</v>
      </c>
      <c r="M17" s="75">
        <v>-75.400000000000006</v>
      </c>
      <c r="N17" s="75">
        <v>-37.4</v>
      </c>
      <c r="O17" s="75">
        <v>-112.8</v>
      </c>
      <c r="P17" s="75">
        <v>-37.799999999999997</v>
      </c>
      <c r="Q17" s="75">
        <v>-150.6</v>
      </c>
      <c r="R17" s="67">
        <v>-36.5</v>
      </c>
      <c r="S17" s="67">
        <v>-38.799999999999997</v>
      </c>
      <c r="T17" s="67">
        <v>-75.3</v>
      </c>
    </row>
    <row r="18" spans="1:20" x14ac:dyDescent="0.2">
      <c r="A18" s="39" t="s">
        <v>48</v>
      </c>
      <c r="B18" s="67">
        <v>5.9</v>
      </c>
      <c r="C18" s="67">
        <v>1.4</v>
      </c>
      <c r="D18" s="67">
        <v>0.4</v>
      </c>
      <c r="E18" s="75">
        <v>0.4</v>
      </c>
      <c r="F18" s="75">
        <v>0.8</v>
      </c>
      <c r="G18" s="75">
        <v>0.4</v>
      </c>
      <c r="H18" s="75">
        <v>1.2</v>
      </c>
      <c r="I18" s="67">
        <v>0.7</v>
      </c>
      <c r="J18" s="67">
        <v>1.9</v>
      </c>
      <c r="K18" s="67">
        <v>0.8</v>
      </c>
      <c r="L18" s="75">
        <v>0.5</v>
      </c>
      <c r="M18" s="75">
        <v>1.3</v>
      </c>
      <c r="N18" s="75">
        <v>0.7</v>
      </c>
      <c r="O18" s="75">
        <v>2</v>
      </c>
      <c r="P18" s="75">
        <v>0.6</v>
      </c>
      <c r="Q18" s="75">
        <v>2.6</v>
      </c>
      <c r="R18" s="67">
        <v>1.3</v>
      </c>
      <c r="S18" s="67">
        <v>1.7</v>
      </c>
      <c r="T18" s="67">
        <v>3</v>
      </c>
    </row>
    <row r="19" spans="1:20" x14ac:dyDescent="0.2">
      <c r="A19" s="39" t="s">
        <v>93</v>
      </c>
      <c r="B19" s="67">
        <v>2.4</v>
      </c>
      <c r="C19" s="67">
        <v>11</v>
      </c>
      <c r="D19" s="67">
        <v>1</v>
      </c>
      <c r="E19" s="75">
        <v>2</v>
      </c>
      <c r="F19" s="75">
        <v>3</v>
      </c>
      <c r="G19" s="75">
        <v>-0.3</v>
      </c>
      <c r="H19" s="75">
        <v>2.7</v>
      </c>
      <c r="I19" s="67">
        <v>0.8</v>
      </c>
      <c r="J19" s="67">
        <v>3.5</v>
      </c>
      <c r="K19" s="67">
        <v>0.6</v>
      </c>
      <c r="L19" s="75">
        <v>2.2000000000000002</v>
      </c>
      <c r="M19" s="75">
        <v>2.8</v>
      </c>
      <c r="N19" s="75">
        <v>0.4</v>
      </c>
      <c r="O19" s="75">
        <v>3.2</v>
      </c>
      <c r="P19" s="75">
        <v>0.3</v>
      </c>
      <c r="Q19" s="75">
        <v>3.5</v>
      </c>
      <c r="R19" s="67">
        <v>39.1</v>
      </c>
      <c r="S19" s="67">
        <v>-8.6</v>
      </c>
      <c r="T19" s="67">
        <v>30.5</v>
      </c>
    </row>
    <row r="20" spans="1:20" ht="15" x14ac:dyDescent="0.25">
      <c r="A20" s="63" t="s">
        <v>202</v>
      </c>
      <c r="B20" s="70">
        <f>SUM(B17:B19)+B16</f>
        <v>-458.87243531730655</v>
      </c>
      <c r="C20" s="70">
        <f>C16+SUM(C17:C19)</f>
        <v>-341.80000000000035</v>
      </c>
      <c r="D20" s="70">
        <f>SUM(D17:D19)+D16</f>
        <v>-124.89999999999986</v>
      </c>
      <c r="E20" s="70">
        <f t="shared" ref="E20:F20" si="3">SUM(E17:E19)+E16</f>
        <v>-18.899999999999956</v>
      </c>
      <c r="F20" s="70">
        <f t="shared" si="3"/>
        <v>-143.8000000000003</v>
      </c>
      <c r="G20" s="70">
        <v>-72</v>
      </c>
      <c r="H20" s="70">
        <v>-215.8</v>
      </c>
      <c r="I20" s="70">
        <f>SUM(I17:I19)+I16</f>
        <v>4.9999999999998153</v>
      </c>
      <c r="J20" s="70">
        <f>J16+SUM(J17:J19)</f>
        <v>-210.79999999999964</v>
      </c>
      <c r="K20" s="70">
        <f>SUM(K17:K19)+K16</f>
        <v>-61.800000000000004</v>
      </c>
      <c r="L20" s="70">
        <f t="shared" ref="L20:M20" si="4">SUM(L17:L19)+L16</f>
        <v>17.699999999999818</v>
      </c>
      <c r="M20" s="70">
        <f t="shared" si="4"/>
        <v>-44.100000000000193</v>
      </c>
      <c r="N20" s="70">
        <v>0.7</v>
      </c>
      <c r="O20" s="70">
        <v>-43.4</v>
      </c>
      <c r="P20" s="70">
        <v>86.2</v>
      </c>
      <c r="Q20" s="70">
        <v>42.8</v>
      </c>
      <c r="R20" s="70">
        <f>SUM(R16:R19)</f>
        <v>-81.599999999999767</v>
      </c>
      <c r="S20" s="70">
        <f>SUM(S16:S19)</f>
        <v>-108.49999999999994</v>
      </c>
      <c r="T20" s="70">
        <f>SUM(T16:T19)</f>
        <v>-190.09999999999974</v>
      </c>
    </row>
    <row r="21" spans="1:20" x14ac:dyDescent="0.2">
      <c r="A21" s="39" t="s">
        <v>94</v>
      </c>
      <c r="B21" s="71">
        <v>-24.317253233120823</v>
      </c>
      <c r="C21" s="71">
        <v>-120.5</v>
      </c>
      <c r="D21" s="71">
        <v>-32</v>
      </c>
      <c r="E21" s="128">
        <v>14.6</v>
      </c>
      <c r="F21" s="128">
        <v>-17.399999999999999</v>
      </c>
      <c r="G21" s="128">
        <v>-30.6</v>
      </c>
      <c r="H21" s="128">
        <v>-48</v>
      </c>
      <c r="I21" s="67">
        <v>23</v>
      </c>
      <c r="J21" s="71">
        <v>-25</v>
      </c>
      <c r="K21" s="71">
        <v>-40.9</v>
      </c>
      <c r="L21" s="128">
        <v>11.4</v>
      </c>
      <c r="M21" s="128">
        <v>-29.5</v>
      </c>
      <c r="N21" s="128">
        <v>-11</v>
      </c>
      <c r="O21" s="128">
        <v>-40.5</v>
      </c>
      <c r="P21" s="128">
        <v>83.1</v>
      </c>
      <c r="Q21" s="128">
        <v>42.6</v>
      </c>
      <c r="R21" s="71">
        <v>-26.5</v>
      </c>
      <c r="S21" s="71">
        <v>-7.7</v>
      </c>
      <c r="T21" s="71">
        <v>-34.200000000000003</v>
      </c>
    </row>
    <row r="22" spans="1:20" ht="15.75" thickBot="1" x14ac:dyDescent="0.3">
      <c r="A22" s="64" t="s">
        <v>49</v>
      </c>
      <c r="B22" s="72">
        <f t="shared" ref="B22:M22" si="5">B20-B21</f>
        <v>-434.55518208418573</v>
      </c>
      <c r="C22" s="72">
        <f t="shared" si="5"/>
        <v>-221.30000000000035</v>
      </c>
      <c r="D22" s="72">
        <f t="shared" si="5"/>
        <v>-92.899999999999864</v>
      </c>
      <c r="E22" s="72">
        <f t="shared" si="5"/>
        <v>-33.499999999999957</v>
      </c>
      <c r="F22" s="72">
        <f t="shared" si="5"/>
        <v>-126.40000000000029</v>
      </c>
      <c r="G22" s="72">
        <v>-41.4</v>
      </c>
      <c r="H22" s="72">
        <v>-167.8</v>
      </c>
      <c r="I22" s="72">
        <v>-18</v>
      </c>
      <c r="J22" s="72">
        <f t="shared" si="5"/>
        <v>-185.79999999999964</v>
      </c>
      <c r="K22" s="72">
        <f t="shared" si="5"/>
        <v>-20.900000000000006</v>
      </c>
      <c r="L22" s="72">
        <f t="shared" si="5"/>
        <v>6.2999999999998177</v>
      </c>
      <c r="M22" s="72">
        <f t="shared" si="5"/>
        <v>-14.600000000000193</v>
      </c>
      <c r="N22" s="72">
        <v>11.7</v>
      </c>
      <c r="O22" s="72">
        <v>-2.9</v>
      </c>
      <c r="P22" s="72">
        <v>3.1</v>
      </c>
      <c r="Q22" s="72">
        <v>0.2</v>
      </c>
      <c r="R22" s="72">
        <f>R20-R21</f>
        <v>-55.099999999999767</v>
      </c>
      <c r="S22" s="72">
        <f>S20-S21</f>
        <v>-100.79999999999994</v>
      </c>
      <c r="T22" s="72">
        <f>T20-T21</f>
        <v>-155.89999999999975</v>
      </c>
    </row>
    <row r="23" spans="1:20" ht="15" thickTop="1" x14ac:dyDescent="0.2">
      <c r="A23" s="329" t="s">
        <v>50</v>
      </c>
      <c r="B23" s="330">
        <v>-0.4</v>
      </c>
      <c r="C23" s="330">
        <v>0</v>
      </c>
      <c r="D23" s="330">
        <v>-1.9684008182879899E-4</v>
      </c>
      <c r="E23" s="331">
        <v>0</v>
      </c>
      <c r="F23" s="331">
        <v>0</v>
      </c>
      <c r="G23" s="331">
        <v>0</v>
      </c>
      <c r="H23" s="331">
        <v>0</v>
      </c>
      <c r="I23" s="331">
        <v>0</v>
      </c>
      <c r="J23" s="330">
        <v>0</v>
      </c>
      <c r="K23" s="330">
        <v>0</v>
      </c>
      <c r="L23" s="331">
        <v>0</v>
      </c>
      <c r="M23" s="331">
        <v>0</v>
      </c>
      <c r="N23" s="331">
        <v>0</v>
      </c>
      <c r="O23" s="331">
        <v>0</v>
      </c>
      <c r="P23" s="331">
        <v>0</v>
      </c>
      <c r="Q23" s="331">
        <v>0</v>
      </c>
      <c r="R23" s="330">
        <v>0</v>
      </c>
      <c r="S23" s="330">
        <v>0</v>
      </c>
      <c r="T23" s="330">
        <v>0</v>
      </c>
    </row>
    <row r="24" spans="1:20" ht="15.75" thickBot="1" x14ac:dyDescent="0.3">
      <c r="A24" s="64" t="s">
        <v>51</v>
      </c>
      <c r="B24" s="179">
        <f>B22-B23</f>
        <v>-434.15518208418575</v>
      </c>
      <c r="C24" s="179">
        <f t="shared" ref="C24:T24" si="6">C22-C23</f>
        <v>-221.30000000000035</v>
      </c>
      <c r="D24" s="179">
        <f t="shared" si="6"/>
        <v>-92.899803159918036</v>
      </c>
      <c r="E24" s="179">
        <f t="shared" si="6"/>
        <v>-33.499999999999957</v>
      </c>
      <c r="F24" s="179">
        <f t="shared" si="6"/>
        <v>-126.40000000000029</v>
      </c>
      <c r="G24" s="179">
        <f t="shared" ref="G24:I24" si="7">G22-G23</f>
        <v>-41.4</v>
      </c>
      <c r="H24" s="179">
        <f t="shared" si="7"/>
        <v>-167.8</v>
      </c>
      <c r="I24" s="179">
        <f t="shared" si="7"/>
        <v>-18</v>
      </c>
      <c r="J24" s="179">
        <f t="shared" si="6"/>
        <v>-185.79999999999964</v>
      </c>
      <c r="K24" s="179">
        <f t="shared" si="6"/>
        <v>-20.900000000000006</v>
      </c>
      <c r="L24" s="179">
        <f t="shared" si="6"/>
        <v>6.2999999999998177</v>
      </c>
      <c r="M24" s="179">
        <f t="shared" si="6"/>
        <v>-14.600000000000193</v>
      </c>
      <c r="N24" s="179">
        <f t="shared" si="6"/>
        <v>11.7</v>
      </c>
      <c r="O24" s="179">
        <f t="shared" si="6"/>
        <v>-2.9</v>
      </c>
      <c r="P24" s="179">
        <f t="shared" si="6"/>
        <v>3.1</v>
      </c>
      <c r="Q24" s="179">
        <f t="shared" si="6"/>
        <v>0.2</v>
      </c>
      <c r="R24" s="179">
        <f t="shared" si="6"/>
        <v>-55.099999999999767</v>
      </c>
      <c r="S24" s="179">
        <f t="shared" si="6"/>
        <v>-100.79999999999994</v>
      </c>
      <c r="T24" s="179">
        <f t="shared" si="6"/>
        <v>-155.89999999999975</v>
      </c>
    </row>
    <row r="25" spans="1:20" ht="15" thickTop="1" x14ac:dyDescent="0.2">
      <c r="A25" s="39"/>
      <c r="B25" s="180"/>
      <c r="C25" s="166"/>
      <c r="D25" s="166"/>
      <c r="E25" s="166"/>
      <c r="F25" s="166"/>
      <c r="G25" s="166"/>
      <c r="H25" s="166"/>
      <c r="I25" s="166"/>
      <c r="J25" s="166"/>
      <c r="K25" s="166"/>
      <c r="L25" s="166"/>
      <c r="M25" s="166"/>
      <c r="N25" s="166"/>
      <c r="O25" s="166"/>
      <c r="P25" s="166"/>
      <c r="Q25" s="166"/>
      <c r="R25" s="166"/>
      <c r="S25" s="166"/>
      <c r="T25" s="166"/>
    </row>
    <row r="26" spans="1:20" x14ac:dyDescent="0.2">
      <c r="A26" s="73" t="s">
        <v>52</v>
      </c>
      <c r="B26" s="181"/>
      <c r="C26" s="75"/>
      <c r="D26" s="75"/>
      <c r="E26" s="75"/>
      <c r="F26" s="75"/>
      <c r="G26" s="75"/>
      <c r="H26" s="75"/>
      <c r="I26" s="75"/>
      <c r="J26" s="75"/>
      <c r="K26" s="75"/>
      <c r="L26" s="75"/>
      <c r="M26" s="75"/>
      <c r="N26" s="75"/>
      <c r="O26" s="75"/>
      <c r="P26" s="75"/>
      <c r="Q26" s="75"/>
      <c r="R26" s="75"/>
      <c r="S26" s="75"/>
      <c r="T26" s="75"/>
    </row>
    <row r="27" spans="1:20" ht="28.5" x14ac:dyDescent="0.2">
      <c r="A27" s="178" t="s">
        <v>53</v>
      </c>
      <c r="B27" s="182">
        <f t="shared" ref="B27:K27" si="8">B24/B28</f>
        <v>-3.0704043994638313</v>
      </c>
      <c r="C27" s="165">
        <f t="shared" si="8"/>
        <v>-1.537873523280058</v>
      </c>
      <c r="D27" s="165">
        <f t="shared" si="8"/>
        <v>-0.639465413090613</v>
      </c>
      <c r="E27" s="165">
        <f>E24/E28</f>
        <v>-0.22992450240219603</v>
      </c>
      <c r="F27" s="165">
        <f>F24/F28</f>
        <v>-0.86872852233677178</v>
      </c>
      <c r="G27" s="165">
        <v>-0.23</v>
      </c>
      <c r="H27" s="165">
        <v>-1.06</v>
      </c>
      <c r="I27" s="165">
        <f t="shared" si="8"/>
        <v>-8.6124401913875603E-2</v>
      </c>
      <c r="J27" s="165">
        <f t="shared" si="8"/>
        <v>-1.0852803738317738</v>
      </c>
      <c r="K27" s="165">
        <f t="shared" si="8"/>
        <v>-9.6483464972671212E-2</v>
      </c>
      <c r="L27" s="165">
        <f>L24/L28</f>
        <v>2.9045643153526129E-2</v>
      </c>
      <c r="M27" s="165">
        <f>M24/M28</f>
        <v>-6.7343173431735209E-2</v>
      </c>
      <c r="N27" s="165">
        <v>0.05</v>
      </c>
      <c r="O27" s="165">
        <v>-0.01</v>
      </c>
      <c r="P27" s="165">
        <f t="shared" ref="P27:Q27" si="9">P24/P28</f>
        <v>1.4135886912904697E-2</v>
      </c>
      <c r="Q27" s="165">
        <f t="shared" si="9"/>
        <v>9.1869545245751045E-4</v>
      </c>
      <c r="R27" s="165">
        <v>-0.25</v>
      </c>
      <c r="S27" s="165">
        <v>-0.46</v>
      </c>
      <c r="T27" s="165">
        <v>-0.71</v>
      </c>
    </row>
    <row r="28" spans="1:20" ht="28.5" x14ac:dyDescent="0.2">
      <c r="A28" s="178" t="s">
        <v>54</v>
      </c>
      <c r="B28" s="145">
        <v>141.4</v>
      </c>
      <c r="C28" s="167">
        <v>143.9</v>
      </c>
      <c r="D28" s="167">
        <v>145.27729140333352</v>
      </c>
      <c r="E28" s="167">
        <v>145.69999999999999</v>
      </c>
      <c r="F28" s="167">
        <v>145.5</v>
      </c>
      <c r="G28" s="167">
        <v>184</v>
      </c>
      <c r="H28" s="167">
        <v>158.5</v>
      </c>
      <c r="I28" s="167">
        <v>209</v>
      </c>
      <c r="J28" s="167">
        <v>171.2</v>
      </c>
      <c r="K28" s="167">
        <v>216.61742772111157</v>
      </c>
      <c r="L28" s="167">
        <v>216.9</v>
      </c>
      <c r="M28" s="167">
        <v>216.8</v>
      </c>
      <c r="N28" s="167">
        <v>218</v>
      </c>
      <c r="O28" s="167">
        <v>217.2</v>
      </c>
      <c r="P28" s="167">
        <v>219.3</v>
      </c>
      <c r="Q28" s="167">
        <v>217.7</v>
      </c>
      <c r="R28" s="167">
        <v>219.9</v>
      </c>
      <c r="S28" s="167">
        <v>220.4</v>
      </c>
      <c r="T28" s="167">
        <v>220.2</v>
      </c>
    </row>
    <row r="29" spans="1:20" x14ac:dyDescent="0.2">
      <c r="A29" s="73" t="s">
        <v>55</v>
      </c>
      <c r="B29" s="145"/>
      <c r="C29" s="167"/>
      <c r="D29" s="167"/>
      <c r="E29" s="167"/>
      <c r="F29" s="167"/>
      <c r="G29" s="167"/>
      <c r="H29" s="167"/>
      <c r="I29" s="167"/>
      <c r="J29" s="167"/>
      <c r="K29" s="167"/>
      <c r="L29" s="167"/>
      <c r="M29" s="167"/>
      <c r="N29" s="167"/>
      <c r="O29" s="167"/>
      <c r="P29" s="167"/>
      <c r="Q29" s="167"/>
      <c r="R29" s="167"/>
      <c r="S29" s="167"/>
      <c r="T29" s="167"/>
    </row>
    <row r="30" spans="1:20" ht="28.5" x14ac:dyDescent="0.2">
      <c r="A30" s="178" t="s">
        <v>56</v>
      </c>
      <c r="B30" s="182">
        <f>B24/B31</f>
        <v>-3.0704043994638313</v>
      </c>
      <c r="C30" s="165">
        <f t="shared" ref="C30:K30" si="10">C24/C31</f>
        <v>-1.537873523280058</v>
      </c>
      <c r="D30" s="165">
        <f t="shared" si="10"/>
        <v>-0.639465413090613</v>
      </c>
      <c r="E30" s="165">
        <f>E24/E31</f>
        <v>-0.22992450240219603</v>
      </c>
      <c r="F30" s="165">
        <f>F24/F31</f>
        <v>-0.86872852233677178</v>
      </c>
      <c r="G30" s="165">
        <v>-0.23</v>
      </c>
      <c r="H30" s="165">
        <v>-1.06</v>
      </c>
      <c r="I30" s="165">
        <f t="shared" si="10"/>
        <v>-8.6124401913875603E-2</v>
      </c>
      <c r="J30" s="165">
        <f t="shared" si="10"/>
        <v>-1.0852803738317738</v>
      </c>
      <c r="K30" s="165">
        <f t="shared" si="10"/>
        <v>-9.6483464972671212E-2</v>
      </c>
      <c r="L30" s="165">
        <f>L24/L31</f>
        <v>2.8024911032027658E-2</v>
      </c>
      <c r="M30" s="165">
        <f>M24/M31</f>
        <v>-6.7343173431735209E-2</v>
      </c>
      <c r="N30" s="165">
        <v>0.05</v>
      </c>
      <c r="O30" s="165">
        <v>-0.01</v>
      </c>
      <c r="P30" s="165">
        <f t="shared" ref="P30:Q30" si="11">P24/P31</f>
        <v>1.3802315227070348E-2</v>
      </c>
      <c r="Q30" s="165">
        <f t="shared" si="11"/>
        <v>8.9086859688195994E-4</v>
      </c>
      <c r="R30" s="165">
        <v>-0.25</v>
      </c>
      <c r="S30" s="165">
        <v>-0.46</v>
      </c>
      <c r="T30" s="165">
        <v>-0.71</v>
      </c>
    </row>
    <row r="31" spans="1:20" ht="28.5" x14ac:dyDescent="0.2">
      <c r="A31" s="178" t="s">
        <v>57</v>
      </c>
      <c r="B31" s="183">
        <v>141.4</v>
      </c>
      <c r="C31" s="184">
        <v>143.9</v>
      </c>
      <c r="D31" s="184">
        <v>145.27729140333352</v>
      </c>
      <c r="E31" s="184">
        <v>145.69999999999999</v>
      </c>
      <c r="F31" s="184">
        <v>145.5</v>
      </c>
      <c r="G31" s="184">
        <v>184</v>
      </c>
      <c r="H31" s="184">
        <v>158.5</v>
      </c>
      <c r="I31" s="184">
        <v>209</v>
      </c>
      <c r="J31" s="184">
        <v>171.2</v>
      </c>
      <c r="K31" s="184">
        <v>216.61742772111157</v>
      </c>
      <c r="L31" s="184">
        <v>224.8</v>
      </c>
      <c r="M31" s="184">
        <v>216.8</v>
      </c>
      <c r="N31" s="184">
        <v>224.5</v>
      </c>
      <c r="O31" s="184">
        <v>217.2</v>
      </c>
      <c r="P31" s="184">
        <v>224.6</v>
      </c>
      <c r="Q31" s="184">
        <v>224.5</v>
      </c>
      <c r="R31" s="184">
        <v>219.9</v>
      </c>
      <c r="S31" s="184">
        <v>220.4</v>
      </c>
      <c r="T31" s="184">
        <v>220.2</v>
      </c>
    </row>
    <row r="32" spans="1:20" x14ac:dyDescent="0.2">
      <c r="A32" s="73"/>
    </row>
    <row r="33" spans="1:15" x14ac:dyDescent="0.2">
      <c r="A33" s="73"/>
    </row>
    <row r="34" spans="1:15" x14ac:dyDescent="0.2">
      <c r="A34" s="73"/>
    </row>
    <row r="35" spans="1:15" ht="14.25" customHeight="1" x14ac:dyDescent="0.2">
      <c r="A35" s="313" t="s">
        <v>95</v>
      </c>
      <c r="B35" s="313"/>
      <c r="C35" s="313"/>
      <c r="D35" s="198"/>
      <c r="E35" s="198"/>
      <c r="F35" s="198"/>
      <c r="G35" s="200"/>
      <c r="H35" s="200"/>
      <c r="I35" s="214"/>
      <c r="K35" s="198"/>
      <c r="L35" s="198"/>
      <c r="M35" s="198"/>
      <c r="N35" s="200"/>
      <c r="O35" s="200"/>
    </row>
    <row r="36" spans="1:15" x14ac:dyDescent="0.2">
      <c r="A36" s="313"/>
      <c r="B36" s="313"/>
      <c r="C36" s="313"/>
      <c r="D36" s="198"/>
      <c r="E36" s="198"/>
      <c r="F36" s="198"/>
      <c r="G36" s="200"/>
      <c r="H36" s="200"/>
      <c r="I36" s="214"/>
      <c r="K36" s="198"/>
      <c r="L36" s="198"/>
      <c r="M36" s="198"/>
      <c r="N36" s="200"/>
      <c r="O36" s="200"/>
    </row>
    <row r="37" spans="1:15" ht="13.9" customHeight="1" x14ac:dyDescent="0.2">
      <c r="A37" s="313"/>
      <c r="B37" s="313"/>
      <c r="C37" s="313"/>
    </row>
    <row r="38" spans="1:15" ht="13.9" customHeight="1" x14ac:dyDescent="0.2">
      <c r="A38" s="313"/>
      <c r="B38" s="313"/>
      <c r="C38" s="313"/>
    </row>
    <row r="78" spans="15:15" x14ac:dyDescent="0.2">
      <c r="O78" s="221"/>
    </row>
    <row r="81" spans="15:16" x14ac:dyDescent="0.2">
      <c r="O81" s="225"/>
      <c r="P81" s="223"/>
    </row>
  </sheetData>
  <pageMargins left="0.25" right="0.25" top="0.75" bottom="0.75" header="0.3" footer="0.3"/>
  <pageSetup scale="75" orientation="landscape" r:id="rId1"/>
  <ignoredErrors>
    <ignoredError sqref="J20:M20 C20:F2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84"/>
  <sheetViews>
    <sheetView showGridLines="0" zoomScaleNormal="100" workbookViewId="0">
      <pane xSplit="1" ySplit="4" topLeftCell="I35" activePane="bottomRight" state="frozen"/>
      <selection activeCell="S30" sqref="S30"/>
      <selection pane="topRight" activeCell="S30" sqref="S30"/>
      <selection pane="bottomLeft" activeCell="S30" sqref="S30"/>
      <selection pane="bottomRight" activeCell="M19" sqref="M19"/>
    </sheetView>
  </sheetViews>
  <sheetFormatPr defaultColWidth="8.85546875" defaultRowHeight="14.25" outlineLevelCol="1" x14ac:dyDescent="0.2"/>
  <cols>
    <col min="1" max="1" width="81" style="22" customWidth="1"/>
    <col min="2" max="2" width="24.140625" style="137" hidden="1" customWidth="1" outlineLevel="1"/>
    <col min="3" max="3" width="24.140625" style="22" hidden="1" customWidth="1" outlineLevel="1"/>
    <col min="4" max="5" width="24.140625" style="137" hidden="1" customWidth="1" outlineLevel="1"/>
    <col min="6" max="6" width="24.140625" style="137" hidden="1" customWidth="1" outlineLevel="1" collapsed="1"/>
    <col min="7" max="7" width="22.7109375" style="22" hidden="1" customWidth="1" outlineLevel="1"/>
    <col min="8" max="8" width="22.7109375" style="137" hidden="1" customWidth="1" outlineLevel="1"/>
    <col min="9" max="9" width="24.140625" style="137" customWidth="1" collapsed="1"/>
    <col min="10" max="10" width="24.140625" style="137" hidden="1" customWidth="1" outlineLevel="1" collapsed="1"/>
    <col min="11" max="11" width="20.7109375" style="22" hidden="1" customWidth="1" outlineLevel="1"/>
    <col min="12" max="12" width="22.28515625" style="22" hidden="1" customWidth="1" outlineLevel="1"/>
    <col min="13" max="13" width="22.42578125" style="22" customWidth="1" collapsed="1"/>
    <col min="14" max="14" width="10.140625" style="22" bestFit="1" customWidth="1"/>
    <col min="15" max="16384" width="8.85546875" style="22"/>
  </cols>
  <sheetData>
    <row r="1" spans="1:13" ht="15" x14ac:dyDescent="0.25">
      <c r="A1" s="34" t="s">
        <v>126</v>
      </c>
      <c r="B1" s="34"/>
      <c r="C1" s="137"/>
      <c r="G1" s="137"/>
    </row>
    <row r="2" spans="1:13" x14ac:dyDescent="0.2">
      <c r="A2" s="25" t="s">
        <v>59</v>
      </c>
      <c r="B2" s="25"/>
      <c r="C2" s="137"/>
      <c r="G2" s="137"/>
    </row>
    <row r="3" spans="1:13" ht="15" x14ac:dyDescent="0.25">
      <c r="A3" s="137"/>
      <c r="B3" s="152" t="s">
        <v>76</v>
      </c>
      <c r="C3" s="152" t="s">
        <v>76</v>
      </c>
      <c r="D3" s="191" t="s">
        <v>40</v>
      </c>
      <c r="E3" s="152" t="s">
        <v>41</v>
      </c>
      <c r="F3" s="152" t="s">
        <v>191</v>
      </c>
      <c r="G3" s="152" t="s">
        <v>76</v>
      </c>
      <c r="H3" s="152" t="s">
        <v>40</v>
      </c>
      <c r="I3" s="208" t="s">
        <v>41</v>
      </c>
      <c r="J3" s="229" t="s">
        <v>191</v>
      </c>
      <c r="K3" s="152" t="s">
        <v>76</v>
      </c>
      <c r="L3" s="152" t="s">
        <v>40</v>
      </c>
      <c r="M3" s="208" t="s">
        <v>41</v>
      </c>
    </row>
    <row r="4" spans="1:13" ht="15" x14ac:dyDescent="0.25">
      <c r="A4" s="77"/>
      <c r="B4" s="153">
        <v>42735</v>
      </c>
      <c r="C4" s="153">
        <v>43100</v>
      </c>
      <c r="D4" s="192">
        <v>43190</v>
      </c>
      <c r="E4" s="153">
        <v>43281</v>
      </c>
      <c r="F4" s="153">
        <v>43373</v>
      </c>
      <c r="G4" s="153">
        <v>43465</v>
      </c>
      <c r="H4" s="153">
        <v>43555</v>
      </c>
      <c r="I4" s="209">
        <v>43646</v>
      </c>
      <c r="J4" s="230">
        <v>43738</v>
      </c>
      <c r="K4" s="153">
        <v>43830</v>
      </c>
      <c r="L4" s="153">
        <v>43921</v>
      </c>
      <c r="M4" s="209">
        <v>44012</v>
      </c>
    </row>
    <row r="5" spans="1:13" ht="15" x14ac:dyDescent="0.25">
      <c r="A5" s="77" t="s">
        <v>127</v>
      </c>
      <c r="B5" s="90"/>
      <c r="C5" s="90"/>
      <c r="D5" s="90"/>
      <c r="E5" s="90"/>
      <c r="F5" s="174"/>
      <c r="G5" s="174"/>
      <c r="H5" s="90"/>
      <c r="I5" s="90"/>
      <c r="J5" s="174"/>
      <c r="K5" s="174"/>
      <c r="L5" s="90"/>
      <c r="M5" s="90"/>
    </row>
    <row r="6" spans="1:13" x14ac:dyDescent="0.2">
      <c r="A6" s="137" t="s">
        <v>128</v>
      </c>
      <c r="B6" s="94">
        <v>-434.55518208418425</v>
      </c>
      <c r="C6" s="94">
        <v>-221.3</v>
      </c>
      <c r="D6" s="94">
        <v>-92.9</v>
      </c>
      <c r="E6" s="94">
        <v>-126.4</v>
      </c>
      <c r="F6" s="94">
        <v>-167.8</v>
      </c>
      <c r="G6" s="94">
        <v>-185.79999999999964</v>
      </c>
      <c r="H6" s="94">
        <v>-20.9</v>
      </c>
      <c r="I6" s="94">
        <v>-14.6</v>
      </c>
      <c r="J6" s="94">
        <v>-2.9</v>
      </c>
      <c r="K6" s="94">
        <v>0.2</v>
      </c>
      <c r="L6" s="94">
        <v>-55.1</v>
      </c>
      <c r="M6" s="94">
        <v>-155.9</v>
      </c>
    </row>
    <row r="7" spans="1:13" x14ac:dyDescent="0.2">
      <c r="A7" s="137" t="s">
        <v>129</v>
      </c>
      <c r="B7" s="80"/>
      <c r="C7" s="80"/>
      <c r="D7" s="80"/>
      <c r="E7" s="80"/>
      <c r="F7" s="80"/>
      <c r="G7" s="80"/>
      <c r="H7" s="80"/>
      <c r="I7" s="80"/>
      <c r="J7" s="80"/>
      <c r="K7" s="80"/>
      <c r="L7" s="80"/>
      <c r="M7" s="80"/>
    </row>
    <row r="8" spans="1:13" x14ac:dyDescent="0.2">
      <c r="A8" s="210" t="s">
        <v>45</v>
      </c>
      <c r="B8" s="129">
        <v>260.60000000000002</v>
      </c>
      <c r="C8" s="129">
        <v>270.60000000000002</v>
      </c>
      <c r="D8" s="129">
        <v>69.8</v>
      </c>
      <c r="E8" s="129">
        <v>141.4</v>
      </c>
      <c r="F8" s="129">
        <v>213</v>
      </c>
      <c r="G8" s="80">
        <v>290</v>
      </c>
      <c r="H8" s="80">
        <v>73.5</v>
      </c>
      <c r="I8" s="129">
        <v>147.80000000000001</v>
      </c>
      <c r="J8" s="129">
        <v>222.8</v>
      </c>
      <c r="K8" s="129">
        <v>296.7</v>
      </c>
      <c r="L8" s="80">
        <v>72</v>
      </c>
      <c r="M8" s="129">
        <v>146.6</v>
      </c>
    </row>
    <row r="9" spans="1:13" x14ac:dyDescent="0.2">
      <c r="A9" s="210" t="s">
        <v>130</v>
      </c>
      <c r="B9" s="129">
        <v>2.6</v>
      </c>
      <c r="C9" s="129">
        <v>0</v>
      </c>
      <c r="D9" s="129">
        <v>0</v>
      </c>
      <c r="E9" s="129">
        <v>0</v>
      </c>
      <c r="F9" s="129">
        <v>0</v>
      </c>
      <c r="G9" s="80">
        <v>2.7</v>
      </c>
      <c r="H9" s="80">
        <v>3.9</v>
      </c>
      <c r="I9" s="129">
        <v>3.9</v>
      </c>
      <c r="J9" s="129">
        <v>3.9</v>
      </c>
      <c r="K9" s="129">
        <v>12.2</v>
      </c>
      <c r="L9" s="80">
        <v>2.8</v>
      </c>
      <c r="M9" s="129">
        <v>2.8</v>
      </c>
    </row>
    <row r="10" spans="1:13" x14ac:dyDescent="0.2">
      <c r="A10" s="210" t="s">
        <v>131</v>
      </c>
      <c r="B10" s="129">
        <v>-10.7</v>
      </c>
      <c r="C10" s="129">
        <v>-7.3</v>
      </c>
      <c r="D10" s="129">
        <v>1.4</v>
      </c>
      <c r="E10" s="129">
        <v>9.6</v>
      </c>
      <c r="F10" s="129">
        <v>7.8</v>
      </c>
      <c r="G10" s="80">
        <v>8.4</v>
      </c>
      <c r="H10" s="80">
        <v>0</v>
      </c>
      <c r="I10" s="129">
        <v>0</v>
      </c>
      <c r="J10" s="129">
        <v>1.5</v>
      </c>
      <c r="K10" s="129">
        <v>-3.2</v>
      </c>
      <c r="L10" s="80">
        <v>5.8</v>
      </c>
      <c r="M10" s="129">
        <v>-4.3</v>
      </c>
    </row>
    <row r="11" spans="1:13" x14ac:dyDescent="0.2">
      <c r="A11" s="210" t="s">
        <v>132</v>
      </c>
      <c r="B11" s="129">
        <v>48.972435317305028</v>
      </c>
      <c r="C11" s="129">
        <v>52.4</v>
      </c>
      <c r="D11" s="129">
        <v>13.1</v>
      </c>
      <c r="E11" s="129">
        <v>28.7</v>
      </c>
      <c r="F11" s="129">
        <v>43.1</v>
      </c>
      <c r="G11" s="80">
        <v>81.900000000000006</v>
      </c>
      <c r="H11" s="80">
        <v>14.5</v>
      </c>
      <c r="I11" s="129">
        <v>30</v>
      </c>
      <c r="J11" s="129">
        <v>46.2</v>
      </c>
      <c r="K11" s="129">
        <v>61.3</v>
      </c>
      <c r="L11" s="80">
        <v>11.9</v>
      </c>
      <c r="M11" s="129">
        <v>24.8</v>
      </c>
    </row>
    <row r="12" spans="1:13" x14ac:dyDescent="0.2">
      <c r="A12" s="210" t="s">
        <v>133</v>
      </c>
      <c r="B12" s="129">
        <v>0</v>
      </c>
      <c r="C12" s="129">
        <v>0</v>
      </c>
      <c r="D12" s="129">
        <v>0</v>
      </c>
      <c r="E12" s="129">
        <v>0</v>
      </c>
      <c r="F12" s="129">
        <v>0</v>
      </c>
      <c r="G12" s="80">
        <v>50.4</v>
      </c>
      <c r="H12" s="80">
        <v>0</v>
      </c>
      <c r="I12" s="129">
        <v>0</v>
      </c>
      <c r="J12" s="129">
        <v>0</v>
      </c>
      <c r="K12" s="129">
        <v>0</v>
      </c>
      <c r="L12" s="80">
        <v>0</v>
      </c>
      <c r="M12" s="129"/>
    </row>
    <row r="13" spans="1:13" s="137" customFormat="1" x14ac:dyDescent="0.2">
      <c r="A13" s="210" t="s">
        <v>134</v>
      </c>
      <c r="B13" s="129">
        <v>0</v>
      </c>
      <c r="C13" s="129">
        <v>0</v>
      </c>
      <c r="D13" s="129">
        <v>0</v>
      </c>
      <c r="E13" s="129">
        <v>0</v>
      </c>
      <c r="F13" s="129">
        <v>0</v>
      </c>
      <c r="G13" s="80">
        <v>0</v>
      </c>
      <c r="H13" s="80">
        <v>27.8</v>
      </c>
      <c r="I13" s="129">
        <v>56.2</v>
      </c>
      <c r="J13" s="129">
        <v>84.9</v>
      </c>
      <c r="K13" s="129">
        <v>117.9</v>
      </c>
      <c r="L13" s="80">
        <v>27.8</v>
      </c>
      <c r="M13" s="129">
        <v>55.8</v>
      </c>
    </row>
    <row r="14" spans="1:13" x14ac:dyDescent="0.2">
      <c r="A14" s="210" t="s">
        <v>135</v>
      </c>
      <c r="B14" s="129">
        <v>12.6</v>
      </c>
      <c r="C14" s="129">
        <v>16.5</v>
      </c>
      <c r="D14" s="129">
        <v>3.4</v>
      </c>
      <c r="E14" s="129">
        <v>7.8</v>
      </c>
      <c r="F14" s="129">
        <v>10.4</v>
      </c>
      <c r="G14" s="80">
        <v>12.5</v>
      </c>
      <c r="H14" s="80">
        <v>1</v>
      </c>
      <c r="I14" s="129">
        <v>2.2999999999999998</v>
      </c>
      <c r="J14" s="129">
        <v>3.5</v>
      </c>
      <c r="K14" s="129">
        <v>4.4000000000000004</v>
      </c>
      <c r="L14" s="80">
        <v>3.2</v>
      </c>
      <c r="M14" s="129">
        <v>5</v>
      </c>
    </row>
    <row r="15" spans="1:13" x14ac:dyDescent="0.2">
      <c r="A15" s="210" t="s">
        <v>136</v>
      </c>
      <c r="B15" s="129">
        <v>0</v>
      </c>
      <c r="C15" s="129">
        <v>-10</v>
      </c>
      <c r="D15" s="129">
        <v>0</v>
      </c>
      <c r="E15" s="129">
        <v>0</v>
      </c>
      <c r="F15" s="129">
        <v>0</v>
      </c>
      <c r="G15" s="80">
        <v>0</v>
      </c>
      <c r="H15" s="80">
        <v>0</v>
      </c>
      <c r="I15" s="129">
        <v>0</v>
      </c>
      <c r="J15" s="129">
        <v>0</v>
      </c>
      <c r="K15" s="129">
        <v>0</v>
      </c>
      <c r="L15" s="80">
        <v>0</v>
      </c>
      <c r="M15" s="129"/>
    </row>
    <row r="16" spans="1:13" x14ac:dyDescent="0.2">
      <c r="A16" s="210" t="s">
        <v>137</v>
      </c>
      <c r="B16" s="129">
        <v>-3.7</v>
      </c>
      <c r="C16" s="129">
        <v>0</v>
      </c>
      <c r="D16" s="129">
        <v>0</v>
      </c>
      <c r="E16" s="129">
        <v>0</v>
      </c>
      <c r="F16" s="129">
        <v>0</v>
      </c>
      <c r="G16" s="80">
        <v>0</v>
      </c>
      <c r="H16" s="80">
        <v>0</v>
      </c>
      <c r="I16" s="129">
        <v>0</v>
      </c>
      <c r="J16" s="129">
        <v>0</v>
      </c>
      <c r="K16" s="129">
        <v>0</v>
      </c>
      <c r="L16" s="80">
        <v>0</v>
      </c>
      <c r="M16" s="129"/>
    </row>
    <row r="17" spans="1:13" x14ac:dyDescent="0.2">
      <c r="A17" s="210" t="s">
        <v>138</v>
      </c>
      <c r="B17" s="129">
        <v>-60.11725323312082</v>
      </c>
      <c r="C17" s="129">
        <v>-170.3</v>
      </c>
      <c r="D17" s="129">
        <v>-54</v>
      </c>
      <c r="E17" s="129">
        <v>-25</v>
      </c>
      <c r="F17" s="129">
        <v>-60.7</v>
      </c>
      <c r="G17" s="80">
        <v>-58.9</v>
      </c>
      <c r="H17" s="80">
        <v>-76.5</v>
      </c>
      <c r="I17" s="129">
        <v>-101.4</v>
      </c>
      <c r="J17" s="129">
        <v>-140.5</v>
      </c>
      <c r="K17" s="129">
        <v>-49.8</v>
      </c>
      <c r="L17" s="80">
        <v>-34</v>
      </c>
      <c r="M17" s="129">
        <v>-43.7</v>
      </c>
    </row>
    <row r="18" spans="1:13" x14ac:dyDescent="0.2">
      <c r="A18" s="210" t="s">
        <v>139</v>
      </c>
      <c r="B18" s="129">
        <v>11.9</v>
      </c>
      <c r="C18" s="129">
        <v>3.9</v>
      </c>
      <c r="D18" s="129">
        <v>5.5</v>
      </c>
      <c r="E18" s="129">
        <v>11.2</v>
      </c>
      <c r="F18" s="129">
        <v>12.4</v>
      </c>
      <c r="G18" s="80">
        <v>21.7</v>
      </c>
      <c r="H18" s="80">
        <v>6</v>
      </c>
      <c r="I18" s="129">
        <v>8.8000000000000007</v>
      </c>
      <c r="J18" s="129">
        <v>18.2</v>
      </c>
      <c r="K18" s="129">
        <v>22.1</v>
      </c>
      <c r="L18" s="80">
        <v>4.3</v>
      </c>
      <c r="M18" s="129">
        <v>17.899999999999999</v>
      </c>
    </row>
    <row r="19" spans="1:13" x14ac:dyDescent="0.2">
      <c r="A19" s="210" t="s">
        <v>140</v>
      </c>
      <c r="B19" s="129">
        <v>1.2</v>
      </c>
      <c r="C19" s="129">
        <v>7</v>
      </c>
      <c r="D19" s="129">
        <v>1.3</v>
      </c>
      <c r="E19" s="129">
        <v>7.9</v>
      </c>
      <c r="F19" s="129">
        <v>-3.5</v>
      </c>
      <c r="G19" s="80">
        <v>-3.6</v>
      </c>
      <c r="H19" s="80">
        <v>0.2</v>
      </c>
      <c r="I19" s="129">
        <v>-11.4</v>
      </c>
      <c r="J19" s="129">
        <v>-17.899999999999999</v>
      </c>
      <c r="K19" s="129">
        <v>-16.8</v>
      </c>
      <c r="L19" s="80">
        <v>-36.9</v>
      </c>
      <c r="M19" s="129">
        <v>-33.1</v>
      </c>
    </row>
    <row r="20" spans="1:13" x14ac:dyDescent="0.2">
      <c r="A20" s="104" t="s">
        <v>141</v>
      </c>
      <c r="B20" s="80"/>
      <c r="C20" s="80"/>
      <c r="D20" s="80"/>
      <c r="E20" s="80"/>
      <c r="F20" s="80"/>
      <c r="G20" s="80"/>
      <c r="H20" s="80"/>
      <c r="I20" s="80"/>
      <c r="J20" s="80"/>
      <c r="K20" s="80"/>
      <c r="L20" s="80"/>
      <c r="M20" s="80"/>
    </row>
    <row r="21" spans="1:13" x14ac:dyDescent="0.2">
      <c r="A21" s="210" t="s">
        <v>142</v>
      </c>
      <c r="B21" s="80">
        <v>-146.9</v>
      </c>
      <c r="C21" s="80">
        <v>-173.4</v>
      </c>
      <c r="D21" s="80">
        <v>31.6</v>
      </c>
      <c r="E21" s="80">
        <v>-35.6</v>
      </c>
      <c r="F21" s="80">
        <v>-3.3</v>
      </c>
      <c r="G21" s="80">
        <v>-235.5</v>
      </c>
      <c r="H21" s="80">
        <v>128.5</v>
      </c>
      <c r="I21" s="80">
        <v>142.4</v>
      </c>
      <c r="J21" s="80">
        <v>121.2</v>
      </c>
      <c r="K21" s="80">
        <v>-38.9</v>
      </c>
      <c r="L21" s="80">
        <v>227.6</v>
      </c>
      <c r="M21" s="80">
        <v>292.3</v>
      </c>
    </row>
    <row r="22" spans="1:13" x14ac:dyDescent="0.2">
      <c r="A22" s="210" t="s">
        <v>143</v>
      </c>
      <c r="B22" s="80">
        <v>2.7</v>
      </c>
      <c r="C22" s="80">
        <v>10.1</v>
      </c>
      <c r="D22" s="80">
        <v>10.199999999999999</v>
      </c>
      <c r="E22" s="80">
        <v>-21</v>
      </c>
      <c r="F22" s="80">
        <v>-24.2</v>
      </c>
      <c r="G22" s="80">
        <v>-19.600000000000001</v>
      </c>
      <c r="H22" s="80">
        <v>21.8</v>
      </c>
      <c r="I22" s="80">
        <v>40.200000000000003</v>
      </c>
      <c r="J22" s="80">
        <v>41.3</v>
      </c>
      <c r="K22" s="80">
        <v>27</v>
      </c>
      <c r="L22" s="80">
        <v>-14.9</v>
      </c>
      <c r="M22" s="80">
        <v>-19.8</v>
      </c>
    </row>
    <row r="23" spans="1:13" x14ac:dyDescent="0.2">
      <c r="A23" s="210" t="s">
        <v>101</v>
      </c>
      <c r="B23" s="80">
        <v>18.399999999999999</v>
      </c>
      <c r="C23" s="80">
        <v>-17.600000000000001</v>
      </c>
      <c r="D23" s="80">
        <v>-37.299999999999997</v>
      </c>
      <c r="E23" s="80">
        <v>-41.4</v>
      </c>
      <c r="F23" s="80">
        <v>-69.5</v>
      </c>
      <c r="G23" s="80">
        <v>-26.9</v>
      </c>
      <c r="H23" s="80">
        <v>7.8</v>
      </c>
      <c r="I23" s="80">
        <v>-111.3</v>
      </c>
      <c r="J23" s="80">
        <v>-152.4</v>
      </c>
      <c r="K23" s="80">
        <v>-154.9</v>
      </c>
      <c r="L23" s="80">
        <v>-56</v>
      </c>
      <c r="M23" s="80">
        <v>-38.700000000000003</v>
      </c>
    </row>
    <row r="24" spans="1:13" x14ac:dyDescent="0.2">
      <c r="A24" s="210" t="s">
        <v>108</v>
      </c>
      <c r="B24" s="129">
        <v>-137.6</v>
      </c>
      <c r="C24" s="129">
        <v>44</v>
      </c>
      <c r="D24" s="129">
        <v>21.2</v>
      </c>
      <c r="E24" s="129">
        <v>6.1</v>
      </c>
      <c r="F24" s="129">
        <v>68.8</v>
      </c>
      <c r="G24" s="80">
        <v>84.6</v>
      </c>
      <c r="H24" s="80">
        <v>-5.3</v>
      </c>
      <c r="I24" s="129">
        <v>13.6</v>
      </c>
      <c r="J24" s="129">
        <v>37.200000000000003</v>
      </c>
      <c r="K24" s="129">
        <v>32.4</v>
      </c>
      <c r="L24" s="80">
        <v>4.3</v>
      </c>
      <c r="M24" s="129">
        <v>-3.6</v>
      </c>
    </row>
    <row r="25" spans="1:13" x14ac:dyDescent="0.2">
      <c r="A25" s="210" t="s">
        <v>112</v>
      </c>
      <c r="B25" s="80">
        <v>118.3</v>
      </c>
      <c r="C25" s="80">
        <v>42.6</v>
      </c>
      <c r="D25" s="80">
        <v>-0.7</v>
      </c>
      <c r="E25" s="80">
        <v>-18.399999999999999</v>
      </c>
      <c r="F25" s="80">
        <v>-10.6</v>
      </c>
      <c r="G25" s="80">
        <v>74.900000000000006</v>
      </c>
      <c r="H25" s="80">
        <v>-116</v>
      </c>
      <c r="I25" s="80">
        <v>-93.8</v>
      </c>
      <c r="J25" s="80">
        <v>-107</v>
      </c>
      <c r="K25" s="80">
        <v>60</v>
      </c>
      <c r="L25" s="80">
        <v>-109.4</v>
      </c>
      <c r="M25" s="80">
        <v>-133.1</v>
      </c>
    </row>
    <row r="26" spans="1:13" x14ac:dyDescent="0.2">
      <c r="A26" s="210" t="s">
        <v>113</v>
      </c>
      <c r="B26" s="80">
        <v>11</v>
      </c>
      <c r="C26" s="80">
        <v>98.4</v>
      </c>
      <c r="D26" s="80">
        <v>-146.69999999999999</v>
      </c>
      <c r="E26" s="205">
        <v>-107.5</v>
      </c>
      <c r="F26" s="148">
        <v>-67.099999999999994</v>
      </c>
      <c r="G26" s="80">
        <v>117.8</v>
      </c>
      <c r="H26" s="80">
        <v>-243.9</v>
      </c>
      <c r="I26" s="80">
        <v>-200.7</v>
      </c>
      <c r="J26" s="80">
        <v>-148.9</v>
      </c>
      <c r="K26" s="80">
        <v>63.5</v>
      </c>
      <c r="L26" s="80">
        <v>-280.8</v>
      </c>
      <c r="M26" s="80">
        <v>-367.2</v>
      </c>
    </row>
    <row r="27" spans="1:13" x14ac:dyDescent="0.2">
      <c r="A27" s="210" t="s">
        <v>144</v>
      </c>
      <c r="B27" s="80">
        <v>-29.8</v>
      </c>
      <c r="C27" s="80">
        <v>58.8</v>
      </c>
      <c r="D27" s="80">
        <v>3.5</v>
      </c>
      <c r="E27" s="80">
        <v>-16.8</v>
      </c>
      <c r="F27" s="80">
        <v>-39.299999999999997</v>
      </c>
      <c r="G27" s="80">
        <v>-216.8</v>
      </c>
      <c r="H27" s="80">
        <v>-37.299999999999997</v>
      </c>
      <c r="I27" s="80">
        <v>-70.3</v>
      </c>
      <c r="J27" s="80">
        <v>-111.7</v>
      </c>
      <c r="K27" s="80">
        <v>-164.8</v>
      </c>
      <c r="L27" s="80">
        <v>-22.5</v>
      </c>
      <c r="M27" s="80">
        <v>-45.7</v>
      </c>
    </row>
    <row r="28" spans="1:13" x14ac:dyDescent="0.2">
      <c r="A28" s="314" t="s">
        <v>145</v>
      </c>
      <c r="B28" s="81">
        <f t="shared" ref="B28:I28" si="0">SUM(B6:B27)</f>
        <v>-335.1</v>
      </c>
      <c r="C28" s="81">
        <f t="shared" si="0"/>
        <v>4.3999999999999915</v>
      </c>
      <c r="D28" s="81">
        <f t="shared" si="0"/>
        <v>-170.6</v>
      </c>
      <c r="E28" s="81">
        <f t="shared" si="0"/>
        <v>-179.4</v>
      </c>
      <c r="F28" s="81">
        <v>-40.1</v>
      </c>
      <c r="G28" s="81">
        <f t="shared" si="0"/>
        <v>-2.1999999999996476</v>
      </c>
      <c r="H28" s="81">
        <f t="shared" si="0"/>
        <v>-214.89999999999998</v>
      </c>
      <c r="I28" s="81">
        <f t="shared" si="0"/>
        <v>-158.30000000000001</v>
      </c>
      <c r="J28" s="81">
        <v>-100.6</v>
      </c>
      <c r="K28" s="81">
        <v>269.3</v>
      </c>
      <c r="L28" s="81">
        <f t="shared" ref="L28:M28" si="1">SUM(L6:L27)</f>
        <v>-249.9</v>
      </c>
      <c r="M28" s="81">
        <f t="shared" si="1"/>
        <v>-299.89999999999998</v>
      </c>
    </row>
    <row r="29" spans="1:13" ht="15" x14ac:dyDescent="0.25">
      <c r="A29" s="315" t="s">
        <v>146</v>
      </c>
      <c r="B29" s="80"/>
      <c r="C29" s="80"/>
      <c r="D29" s="80"/>
      <c r="E29" s="80"/>
      <c r="F29" s="80"/>
      <c r="G29" s="80"/>
      <c r="H29" s="80"/>
      <c r="I29" s="173"/>
      <c r="J29" s="80"/>
      <c r="K29" s="80"/>
      <c r="L29" s="80"/>
      <c r="M29" s="173"/>
    </row>
    <row r="30" spans="1:13" x14ac:dyDescent="0.2">
      <c r="A30" s="210" t="s">
        <v>147</v>
      </c>
      <c r="B30" s="80">
        <v>-77.3</v>
      </c>
      <c r="C30" s="80">
        <v>-129.1</v>
      </c>
      <c r="D30" s="80">
        <v>-20.6</v>
      </c>
      <c r="E30" s="80">
        <v>-31.3</v>
      </c>
      <c r="F30" s="80">
        <v>-61.5</v>
      </c>
      <c r="G30" s="80">
        <v>-84.2</v>
      </c>
      <c r="H30" s="80">
        <v>-13.7</v>
      </c>
      <c r="I30" s="175">
        <v>-30.3</v>
      </c>
      <c r="J30" s="80">
        <v>-47.4</v>
      </c>
      <c r="K30" s="80">
        <v>-80.3</v>
      </c>
      <c r="L30" s="80">
        <v>-9.8000000000000007</v>
      </c>
      <c r="M30" s="175">
        <v>-17.8</v>
      </c>
    </row>
    <row r="31" spans="1:13" x14ac:dyDescent="0.2">
      <c r="A31" s="210" t="s">
        <v>148</v>
      </c>
      <c r="B31" s="80">
        <v>0</v>
      </c>
      <c r="C31" s="80">
        <v>0</v>
      </c>
      <c r="D31" s="80">
        <v>0.2</v>
      </c>
      <c r="E31" s="80">
        <v>0.3</v>
      </c>
      <c r="F31" s="80">
        <v>0.5</v>
      </c>
      <c r="G31" s="80">
        <v>0</v>
      </c>
      <c r="H31" s="80">
        <v>0</v>
      </c>
      <c r="I31" s="175">
        <v>0.3</v>
      </c>
      <c r="J31" s="80">
        <v>0.4</v>
      </c>
      <c r="K31" s="80">
        <v>0</v>
      </c>
      <c r="L31" s="80">
        <v>0</v>
      </c>
      <c r="M31" s="175">
        <v>0</v>
      </c>
    </row>
    <row r="32" spans="1:13" x14ac:dyDescent="0.2">
      <c r="A32" s="210" t="s">
        <v>149</v>
      </c>
      <c r="B32" s="80">
        <v>-57.1</v>
      </c>
      <c r="C32" s="80">
        <v>-99.9</v>
      </c>
      <c r="D32" s="80">
        <v>0</v>
      </c>
      <c r="E32" s="80">
        <v>0</v>
      </c>
      <c r="F32" s="80">
        <v>-22.2</v>
      </c>
      <c r="G32" s="80">
        <v>-35.5</v>
      </c>
      <c r="H32" s="80">
        <v>-262.2</v>
      </c>
      <c r="I32" s="147">
        <v>-268.5</v>
      </c>
      <c r="J32" s="80">
        <v>-268.5</v>
      </c>
      <c r="K32" s="80">
        <v>-275.89999999999998</v>
      </c>
      <c r="L32" s="80">
        <v>-102.5</v>
      </c>
      <c r="M32" s="147">
        <v>-102.5</v>
      </c>
    </row>
    <row r="33" spans="1:13" x14ac:dyDescent="0.2">
      <c r="A33" s="210" t="s">
        <v>150</v>
      </c>
      <c r="B33" s="80">
        <v>10.199999999999999</v>
      </c>
      <c r="C33" s="80">
        <v>0</v>
      </c>
      <c r="D33" s="80">
        <v>0</v>
      </c>
      <c r="E33" s="80">
        <v>0</v>
      </c>
      <c r="F33" s="80">
        <v>0</v>
      </c>
      <c r="G33" s="80">
        <v>0</v>
      </c>
      <c r="H33" s="80">
        <v>0</v>
      </c>
      <c r="I33" s="129">
        <v>0</v>
      </c>
      <c r="J33" s="80">
        <v>0</v>
      </c>
      <c r="K33" s="80">
        <v>0</v>
      </c>
      <c r="L33" s="80">
        <v>0</v>
      </c>
      <c r="M33" s="129">
        <v>0</v>
      </c>
    </row>
    <row r="34" spans="1:13" x14ac:dyDescent="0.2">
      <c r="A34" s="210" t="s">
        <v>151</v>
      </c>
      <c r="B34" s="80">
        <v>-17.3</v>
      </c>
      <c r="C34" s="80">
        <v>0</v>
      </c>
      <c r="D34" s="80">
        <v>0</v>
      </c>
      <c r="E34" s="80">
        <v>0</v>
      </c>
      <c r="F34" s="80">
        <v>0</v>
      </c>
      <c r="G34" s="80">
        <v>0</v>
      </c>
      <c r="H34" s="80">
        <v>0</v>
      </c>
      <c r="I34" s="80">
        <v>0</v>
      </c>
      <c r="J34" s="80">
        <v>0</v>
      </c>
      <c r="K34" s="80">
        <v>0</v>
      </c>
      <c r="L34" s="80">
        <v>0</v>
      </c>
      <c r="M34" s="80">
        <v>0</v>
      </c>
    </row>
    <row r="35" spans="1:13" x14ac:dyDescent="0.2">
      <c r="A35" s="210" t="s">
        <v>152</v>
      </c>
      <c r="B35" s="80">
        <v>0</v>
      </c>
      <c r="C35" s="80">
        <v>0</v>
      </c>
      <c r="D35" s="80">
        <v>0</v>
      </c>
      <c r="E35" s="80">
        <v>-6.1</v>
      </c>
      <c r="F35" s="80">
        <v>-7.2</v>
      </c>
      <c r="G35" s="80">
        <v>-8.6999999999999993</v>
      </c>
      <c r="H35" s="80">
        <v>0</v>
      </c>
      <c r="I35" s="80">
        <v>-1.7</v>
      </c>
      <c r="J35" s="80">
        <v>-3.9</v>
      </c>
      <c r="K35" s="80">
        <v>-4.5</v>
      </c>
      <c r="L35" s="80">
        <v>-11.3</v>
      </c>
      <c r="M35" s="80">
        <v>-10.6</v>
      </c>
    </row>
    <row r="36" spans="1:13" x14ac:dyDescent="0.2">
      <c r="A36" s="210" t="s">
        <v>153</v>
      </c>
      <c r="B36" s="80">
        <v>0</v>
      </c>
      <c r="C36" s="80">
        <v>0</v>
      </c>
      <c r="D36" s="80">
        <v>0</v>
      </c>
      <c r="E36" s="80">
        <v>0</v>
      </c>
      <c r="F36" s="80">
        <v>-85</v>
      </c>
      <c r="G36" s="80">
        <v>-85</v>
      </c>
      <c r="H36" s="80">
        <v>0</v>
      </c>
      <c r="I36" s="80">
        <v>0</v>
      </c>
      <c r="J36" s="80">
        <v>0</v>
      </c>
      <c r="K36" s="80">
        <v>0</v>
      </c>
      <c r="L36" s="80">
        <v>0</v>
      </c>
      <c r="M36" s="80">
        <v>-85</v>
      </c>
    </row>
    <row r="37" spans="1:13" x14ac:dyDescent="0.2">
      <c r="A37" s="210" t="s">
        <v>154</v>
      </c>
      <c r="B37" s="80">
        <v>0</v>
      </c>
      <c r="C37" s="80">
        <v>84.8</v>
      </c>
      <c r="D37" s="80">
        <v>0</v>
      </c>
      <c r="E37" s="80">
        <v>0</v>
      </c>
      <c r="F37" s="80">
        <v>0</v>
      </c>
      <c r="G37" s="80">
        <v>0</v>
      </c>
      <c r="H37" s="80">
        <v>0</v>
      </c>
      <c r="I37" s="80">
        <v>0</v>
      </c>
      <c r="J37" s="80">
        <v>0</v>
      </c>
      <c r="K37" s="80">
        <v>85</v>
      </c>
      <c r="L37" s="80">
        <v>0</v>
      </c>
      <c r="M37" s="80">
        <v>0</v>
      </c>
    </row>
    <row r="38" spans="1:13" x14ac:dyDescent="0.2">
      <c r="A38" s="210" t="s">
        <v>155</v>
      </c>
      <c r="B38" s="80">
        <v>3.8</v>
      </c>
      <c r="C38" s="80">
        <v>1</v>
      </c>
      <c r="D38" s="80">
        <v>0.2</v>
      </c>
      <c r="E38" s="80">
        <v>0.2</v>
      </c>
      <c r="F38" s="80">
        <v>0.1</v>
      </c>
      <c r="G38" s="80">
        <v>-4.5999999999999996</v>
      </c>
      <c r="H38" s="80">
        <v>0</v>
      </c>
      <c r="I38" s="80">
        <v>0</v>
      </c>
      <c r="J38" s="80">
        <v>0</v>
      </c>
      <c r="K38" s="80">
        <v>0.8</v>
      </c>
      <c r="L38" s="80">
        <v>-7.8</v>
      </c>
      <c r="M38" s="80">
        <v>-7.8</v>
      </c>
    </row>
    <row r="39" spans="1:13" x14ac:dyDescent="0.2">
      <c r="A39" s="314" t="s">
        <v>156</v>
      </c>
      <c r="B39" s="81">
        <f t="shared" ref="B39:I39" si="2">SUM(B30:B38)</f>
        <v>-137.69999999999999</v>
      </c>
      <c r="C39" s="81">
        <f t="shared" si="2"/>
        <v>-143.19999999999999</v>
      </c>
      <c r="D39" s="81">
        <f t="shared" si="2"/>
        <v>-20.200000000000003</v>
      </c>
      <c r="E39" s="81">
        <f t="shared" si="2"/>
        <v>-36.9</v>
      </c>
      <c r="F39" s="81">
        <v>-175.3</v>
      </c>
      <c r="G39" s="81">
        <f t="shared" si="2"/>
        <v>-218</v>
      </c>
      <c r="H39" s="81">
        <f t="shared" si="2"/>
        <v>-275.89999999999998</v>
      </c>
      <c r="I39" s="81">
        <f t="shared" si="2"/>
        <v>-300.2</v>
      </c>
      <c r="J39" s="81">
        <v>-319.39999999999998</v>
      </c>
      <c r="K39" s="81">
        <v>-274.89999999999998</v>
      </c>
      <c r="L39" s="81">
        <f t="shared" ref="L39:M39" si="3">SUM(L30:L38)</f>
        <v>-131.4</v>
      </c>
      <c r="M39" s="81">
        <f t="shared" si="3"/>
        <v>-223.70000000000002</v>
      </c>
    </row>
    <row r="40" spans="1:13" ht="15" x14ac:dyDescent="0.25">
      <c r="A40" s="315" t="s">
        <v>157</v>
      </c>
      <c r="B40" s="80"/>
      <c r="C40" s="80"/>
      <c r="D40" s="80"/>
      <c r="E40" s="80"/>
      <c r="F40" s="80"/>
      <c r="G40" s="80"/>
      <c r="H40" s="80"/>
      <c r="I40" s="80"/>
      <c r="J40" s="80"/>
      <c r="K40" s="80"/>
      <c r="L40" s="80"/>
      <c r="M40" s="80"/>
    </row>
    <row r="41" spans="1:13" x14ac:dyDescent="0.2">
      <c r="A41" s="210" t="s">
        <v>158</v>
      </c>
      <c r="B41" s="80">
        <v>39.799999999999997</v>
      </c>
      <c r="C41" s="80">
        <v>23.4</v>
      </c>
      <c r="D41" s="80">
        <v>6.4</v>
      </c>
      <c r="E41" s="80">
        <v>8.8000000000000007</v>
      </c>
      <c r="F41" s="80">
        <v>9</v>
      </c>
      <c r="G41" s="80">
        <v>9</v>
      </c>
      <c r="H41" s="80">
        <v>0</v>
      </c>
      <c r="I41" s="80">
        <v>0.1</v>
      </c>
      <c r="J41" s="80">
        <v>0.1</v>
      </c>
      <c r="K41" s="80">
        <v>0.3</v>
      </c>
      <c r="L41" s="80">
        <v>0</v>
      </c>
      <c r="M41" s="80">
        <v>0</v>
      </c>
    </row>
    <row r="42" spans="1:13" x14ac:dyDescent="0.2">
      <c r="A42" s="210" t="s">
        <v>159</v>
      </c>
      <c r="B42" s="80">
        <v>-2.9</v>
      </c>
      <c r="C42" s="80">
        <v>-4.5</v>
      </c>
      <c r="D42" s="80">
        <v>-2.1</v>
      </c>
      <c r="E42" s="80">
        <v>-2.1</v>
      </c>
      <c r="F42" s="80">
        <v>-6.7</v>
      </c>
      <c r="G42" s="80">
        <v>-15.2</v>
      </c>
      <c r="H42" s="80">
        <v>-3.1</v>
      </c>
      <c r="I42" s="80">
        <v>-5.8</v>
      </c>
      <c r="J42" s="80">
        <v>-25.2</v>
      </c>
      <c r="K42" s="129">
        <v>-31.8</v>
      </c>
      <c r="L42" s="80">
        <v>-8.9</v>
      </c>
      <c r="M42" s="80">
        <v>-11.3</v>
      </c>
    </row>
    <row r="43" spans="1:13" x14ac:dyDescent="0.2">
      <c r="A43" s="210" t="s">
        <v>160</v>
      </c>
      <c r="B43" s="80">
        <v>0</v>
      </c>
      <c r="C43" s="80">
        <v>0</v>
      </c>
      <c r="D43" s="80">
        <v>0</v>
      </c>
      <c r="E43" s="80">
        <v>0</v>
      </c>
      <c r="F43" s="80">
        <v>0</v>
      </c>
      <c r="G43" s="80">
        <v>0</v>
      </c>
      <c r="H43" s="80">
        <v>0</v>
      </c>
      <c r="I43" s="80">
        <v>0</v>
      </c>
      <c r="J43" s="80">
        <v>0</v>
      </c>
      <c r="K43" s="80">
        <v>0</v>
      </c>
      <c r="L43" s="80">
        <v>0</v>
      </c>
      <c r="M43" s="80">
        <v>0</v>
      </c>
    </row>
    <row r="44" spans="1:13" x14ac:dyDescent="0.2">
      <c r="A44" s="210" t="s">
        <v>161</v>
      </c>
      <c r="B44" s="80">
        <v>0</v>
      </c>
      <c r="C44" s="80">
        <v>-8.4</v>
      </c>
      <c r="D44" s="80">
        <v>-2.5</v>
      </c>
      <c r="E44" s="80">
        <v>-7.8</v>
      </c>
      <c r="F44" s="80">
        <v>-22.3</v>
      </c>
      <c r="G44" s="80">
        <v>-22.3</v>
      </c>
      <c r="H44" s="80">
        <v>0</v>
      </c>
      <c r="I44" s="80">
        <v>-6.7</v>
      </c>
      <c r="J44" s="80">
        <v>-16.399999999999999</v>
      </c>
      <c r="K44" s="80">
        <v>-17.3</v>
      </c>
      <c r="L44" s="80">
        <v>0</v>
      </c>
      <c r="M44" s="80">
        <v>-1.4</v>
      </c>
    </row>
    <row r="45" spans="1:13" x14ac:dyDescent="0.2">
      <c r="A45" s="210" t="s">
        <v>162</v>
      </c>
      <c r="B45" s="80">
        <v>639.79999999999995</v>
      </c>
      <c r="C45" s="80">
        <v>318.7</v>
      </c>
      <c r="D45" s="80">
        <v>250</v>
      </c>
      <c r="E45" s="80">
        <v>250</v>
      </c>
      <c r="F45" s="80">
        <v>2936.5</v>
      </c>
      <c r="G45" s="80">
        <v>2936.5</v>
      </c>
      <c r="H45" s="80">
        <v>0</v>
      </c>
      <c r="I45" s="80">
        <v>0</v>
      </c>
      <c r="J45" s="80">
        <v>0</v>
      </c>
      <c r="K45" s="80">
        <v>0</v>
      </c>
      <c r="L45" s="80">
        <v>0</v>
      </c>
      <c r="M45" s="80">
        <v>0</v>
      </c>
    </row>
    <row r="46" spans="1:13" s="273" customFormat="1" x14ac:dyDescent="0.2">
      <c r="A46" s="210" t="s">
        <v>264</v>
      </c>
      <c r="B46" s="80"/>
      <c r="C46" s="80"/>
      <c r="D46" s="80"/>
      <c r="E46" s="80"/>
      <c r="F46" s="80"/>
      <c r="G46" s="80"/>
      <c r="H46" s="80"/>
      <c r="I46" s="80">
        <v>0</v>
      </c>
      <c r="J46" s="80"/>
      <c r="K46" s="80"/>
      <c r="L46" s="80"/>
      <c r="M46" s="80">
        <v>650</v>
      </c>
    </row>
    <row r="47" spans="1:13" x14ac:dyDescent="0.2">
      <c r="A47" s="210" t="s">
        <v>163</v>
      </c>
      <c r="B47" s="80">
        <v>-313.5</v>
      </c>
      <c r="C47" s="80">
        <v>-150.30000000000001</v>
      </c>
      <c r="D47" s="80">
        <v>-26.6</v>
      </c>
      <c r="E47" s="80">
        <v>-54</v>
      </c>
      <c r="F47" s="80">
        <v>-3126.1</v>
      </c>
      <c r="G47" s="80">
        <v>-3133.2</v>
      </c>
      <c r="H47" s="80">
        <v>-6.8</v>
      </c>
      <c r="I47" s="80">
        <v>-13.7</v>
      </c>
      <c r="J47" s="80">
        <v>-20.3</v>
      </c>
      <c r="K47" s="80">
        <v>-27</v>
      </c>
      <c r="L47" s="80">
        <v>0</v>
      </c>
      <c r="M47" s="80">
        <v>-6.7</v>
      </c>
    </row>
    <row r="48" spans="1:13" x14ac:dyDescent="0.2">
      <c r="A48" s="210" t="s">
        <v>164</v>
      </c>
      <c r="B48" s="80">
        <v>0</v>
      </c>
      <c r="C48" s="80">
        <v>-4.4000000000000004</v>
      </c>
      <c r="D48" s="80">
        <v>-1.8</v>
      </c>
      <c r="E48" s="80">
        <v>-1.8</v>
      </c>
      <c r="F48" s="80">
        <v>-24.4</v>
      </c>
      <c r="G48" s="80">
        <v>-24.4</v>
      </c>
      <c r="H48" s="80">
        <v>0</v>
      </c>
      <c r="I48" s="80">
        <v>0</v>
      </c>
      <c r="J48" s="80">
        <v>0</v>
      </c>
      <c r="K48" s="80">
        <v>0</v>
      </c>
      <c r="L48" s="80">
        <v>-11.1</v>
      </c>
      <c r="M48" s="80">
        <v>-22.7</v>
      </c>
    </row>
    <row r="49" spans="1:13" x14ac:dyDescent="0.2">
      <c r="A49" s="210" t="s">
        <v>250</v>
      </c>
      <c r="B49" s="80">
        <v>0</v>
      </c>
      <c r="C49" s="80">
        <v>0</v>
      </c>
      <c r="D49" s="80">
        <v>0</v>
      </c>
      <c r="E49" s="80">
        <v>0</v>
      </c>
      <c r="F49" s="80">
        <v>831.4</v>
      </c>
      <c r="G49" s="80">
        <v>831.4</v>
      </c>
      <c r="H49" s="80">
        <v>0</v>
      </c>
      <c r="I49" s="80">
        <v>0</v>
      </c>
      <c r="J49" s="80">
        <v>0</v>
      </c>
      <c r="K49" s="80">
        <v>0</v>
      </c>
      <c r="L49" s="80">
        <v>0</v>
      </c>
      <c r="M49" s="80">
        <v>0</v>
      </c>
    </row>
    <row r="50" spans="1:13" x14ac:dyDescent="0.2">
      <c r="A50" s="210" t="s">
        <v>165</v>
      </c>
      <c r="B50" s="80">
        <v>0</v>
      </c>
      <c r="C50" s="80">
        <v>0</v>
      </c>
      <c r="D50" s="80">
        <v>0</v>
      </c>
      <c r="E50" s="80">
        <v>0</v>
      </c>
      <c r="F50" s="80">
        <v>179.5</v>
      </c>
      <c r="G50" s="80">
        <v>179.5</v>
      </c>
      <c r="H50" s="80">
        <v>0</v>
      </c>
      <c r="I50" s="80">
        <v>0</v>
      </c>
      <c r="J50" s="80">
        <v>0</v>
      </c>
      <c r="K50" s="80">
        <v>0</v>
      </c>
      <c r="L50" s="80">
        <v>0</v>
      </c>
      <c r="M50" s="80">
        <v>0</v>
      </c>
    </row>
    <row r="51" spans="1:13" x14ac:dyDescent="0.2">
      <c r="A51" s="210" t="s">
        <v>251</v>
      </c>
      <c r="B51" s="80">
        <v>0</v>
      </c>
      <c r="C51" s="80">
        <v>0</v>
      </c>
      <c r="D51" s="80">
        <v>0</v>
      </c>
      <c r="E51" s="80">
        <v>0</v>
      </c>
      <c r="F51" s="80">
        <v>-17</v>
      </c>
      <c r="G51" s="80">
        <v>-17.3</v>
      </c>
      <c r="H51" s="80">
        <v>0</v>
      </c>
      <c r="I51" s="80">
        <v>0</v>
      </c>
      <c r="J51" s="80">
        <v>0</v>
      </c>
      <c r="K51" s="80">
        <v>0</v>
      </c>
      <c r="L51" s="80">
        <v>0</v>
      </c>
      <c r="M51" s="80">
        <v>0</v>
      </c>
    </row>
    <row r="52" spans="1:13" x14ac:dyDescent="0.2">
      <c r="A52" s="51" t="s">
        <v>166</v>
      </c>
      <c r="B52" s="80">
        <v>-6.7</v>
      </c>
      <c r="C52" s="80">
        <v>-9.1</v>
      </c>
      <c r="D52" s="80">
        <v>-0.9</v>
      </c>
      <c r="E52" s="80">
        <v>-7.5</v>
      </c>
      <c r="F52" s="80">
        <v>-8.8000000000000007</v>
      </c>
      <c r="G52" s="80">
        <v>-10.8</v>
      </c>
      <c r="H52" s="80">
        <v>-2.8</v>
      </c>
      <c r="I52" s="80">
        <v>-6</v>
      </c>
      <c r="J52" s="80">
        <v>-9.1999999999999993</v>
      </c>
      <c r="K52" s="80">
        <v>-11.5</v>
      </c>
      <c r="L52" s="80">
        <v>-3.6</v>
      </c>
      <c r="M52" s="80">
        <v>-6.8</v>
      </c>
    </row>
    <row r="53" spans="1:13" x14ac:dyDescent="0.2">
      <c r="A53" s="51" t="s">
        <v>167</v>
      </c>
      <c r="B53" s="80">
        <v>0</v>
      </c>
      <c r="C53" s="80">
        <v>2.2999999999999998</v>
      </c>
      <c r="D53" s="80">
        <v>-1.5</v>
      </c>
      <c r="E53" s="80">
        <v>-4.5</v>
      </c>
      <c r="F53" s="80">
        <v>-6.9</v>
      </c>
      <c r="G53" s="80">
        <v>-7.3</v>
      </c>
      <c r="H53" s="80">
        <v>0.7</v>
      </c>
      <c r="I53" s="80">
        <v>0.2</v>
      </c>
      <c r="J53" s="80">
        <v>0.1</v>
      </c>
      <c r="K53" s="80">
        <v>-2.2999999999999998</v>
      </c>
      <c r="L53" s="80">
        <v>-0.3</v>
      </c>
      <c r="M53" s="80">
        <v>1.1000000000000001</v>
      </c>
    </row>
    <row r="54" spans="1:13" x14ac:dyDescent="0.2">
      <c r="A54" s="78" t="s">
        <v>168</v>
      </c>
      <c r="B54" s="81">
        <f t="shared" ref="B54:I54" si="4">SUM(B41:B53)</f>
        <v>356.49999999999994</v>
      </c>
      <c r="C54" s="81">
        <f t="shared" si="4"/>
        <v>167.7</v>
      </c>
      <c r="D54" s="81">
        <f t="shared" si="4"/>
        <v>221</v>
      </c>
      <c r="E54" s="81">
        <f t="shared" si="4"/>
        <v>181.1</v>
      </c>
      <c r="F54" s="81">
        <v>744.2</v>
      </c>
      <c r="G54" s="81">
        <f t="shared" si="4"/>
        <v>725.90000000000032</v>
      </c>
      <c r="H54" s="81">
        <f t="shared" si="4"/>
        <v>-12</v>
      </c>
      <c r="I54" s="81">
        <f t="shared" si="4"/>
        <v>-31.900000000000002</v>
      </c>
      <c r="J54" s="81">
        <v>-70.900000000000006</v>
      </c>
      <c r="K54" s="81">
        <v>-89.6</v>
      </c>
      <c r="L54" s="81">
        <f t="shared" ref="L54" si="5">SUM(L41:L53)</f>
        <v>-23.900000000000002</v>
      </c>
      <c r="M54" s="81">
        <f>SUM(M41:M53)</f>
        <v>602.19999999999993</v>
      </c>
    </row>
    <row r="55" spans="1:13" ht="5.85" customHeight="1" x14ac:dyDescent="0.2">
      <c r="A55" s="137"/>
      <c r="B55" s="80"/>
      <c r="C55" s="80"/>
      <c r="D55" s="80"/>
      <c r="E55" s="80"/>
      <c r="F55" s="80"/>
      <c r="G55" s="80"/>
      <c r="H55" s="80"/>
      <c r="I55" s="80"/>
      <c r="J55" s="80"/>
      <c r="K55" s="80"/>
      <c r="L55" s="80"/>
      <c r="M55" s="80"/>
    </row>
    <row r="56" spans="1:13" x14ac:dyDescent="0.2">
      <c r="A56" s="78" t="s">
        <v>169</v>
      </c>
      <c r="B56" s="81">
        <f>SUM(B28,B39,B54)</f>
        <v>-116.30000000000007</v>
      </c>
      <c r="C56" s="81">
        <f>SUM(C28,C39,C54)</f>
        <v>28.899999999999977</v>
      </c>
      <c r="D56" s="81">
        <f>SUM(D28,D39,D54)</f>
        <v>30.199999999999989</v>
      </c>
      <c r="E56" s="81">
        <v>-35.200000000000003</v>
      </c>
      <c r="F56" s="81">
        <v>528.79999999999995</v>
      </c>
      <c r="G56" s="81">
        <f>SUM(G54,G39,G28)</f>
        <v>505.70000000000067</v>
      </c>
      <c r="H56" s="81">
        <f>SUM(H28,H39,H54)</f>
        <v>-502.79999999999995</v>
      </c>
      <c r="I56" s="81">
        <v>-490.4</v>
      </c>
      <c r="J56" s="81">
        <v>-490.9</v>
      </c>
      <c r="K56" s="81">
        <v>-95.2</v>
      </c>
      <c r="L56" s="81">
        <f>SUM(L28,L39,L54)</f>
        <v>-405.2</v>
      </c>
      <c r="M56" s="81">
        <v>78.599999999999994</v>
      </c>
    </row>
    <row r="57" spans="1:13" x14ac:dyDescent="0.2">
      <c r="A57" s="137" t="s">
        <v>170</v>
      </c>
      <c r="B57" s="80">
        <v>547.9</v>
      </c>
      <c r="C57" s="80">
        <v>424.8</v>
      </c>
      <c r="D57" s="80">
        <v>467.9</v>
      </c>
      <c r="E57" s="80">
        <v>467.9</v>
      </c>
      <c r="F57" s="80">
        <v>467.9</v>
      </c>
      <c r="G57" s="80">
        <v>467.9</v>
      </c>
      <c r="H57" s="80">
        <v>965.4</v>
      </c>
      <c r="I57" s="80">
        <v>965.4</v>
      </c>
      <c r="J57" s="80">
        <v>965.4</v>
      </c>
      <c r="K57" s="80">
        <v>965.4</v>
      </c>
      <c r="L57" s="80">
        <v>872.3</v>
      </c>
      <c r="M57" s="80">
        <v>872.3</v>
      </c>
    </row>
    <row r="58" spans="1:13" x14ac:dyDescent="0.2">
      <c r="A58" s="137" t="s">
        <v>171</v>
      </c>
      <c r="B58" s="80">
        <v>-6.8</v>
      </c>
      <c r="C58" s="80">
        <v>14.2</v>
      </c>
      <c r="D58" s="80">
        <v>5.2</v>
      </c>
      <c r="E58" s="80">
        <v>1.9</v>
      </c>
      <c r="F58" s="80">
        <v>0.5</v>
      </c>
      <c r="G58" s="80">
        <v>-8.1999999999999993</v>
      </c>
      <c r="H58" s="80">
        <v>0.7</v>
      </c>
      <c r="I58" s="80">
        <v>1.5</v>
      </c>
      <c r="J58" s="80">
        <v>-5</v>
      </c>
      <c r="K58" s="80">
        <v>2.1</v>
      </c>
      <c r="L58" s="80">
        <v>-16.5</v>
      </c>
      <c r="M58" s="80">
        <v>-8.4</v>
      </c>
    </row>
    <row r="59" spans="1:13" ht="15" thickBot="1" x14ac:dyDescent="0.25">
      <c r="A59" s="79" t="s">
        <v>172</v>
      </c>
      <c r="B59" s="95">
        <f t="shared" ref="B59:I59" si="6">SUM(B56:B58)</f>
        <v>424.7999999999999</v>
      </c>
      <c r="C59" s="95">
        <f t="shared" si="6"/>
        <v>467.9</v>
      </c>
      <c r="D59" s="95">
        <f t="shared" si="6"/>
        <v>503.29999999999995</v>
      </c>
      <c r="E59" s="95">
        <f t="shared" si="6"/>
        <v>434.59999999999997</v>
      </c>
      <c r="F59" s="95">
        <v>997.2</v>
      </c>
      <c r="G59" s="95">
        <f t="shared" si="6"/>
        <v>965.40000000000055</v>
      </c>
      <c r="H59" s="95">
        <f t="shared" si="6"/>
        <v>463.3</v>
      </c>
      <c r="I59" s="95">
        <f t="shared" si="6"/>
        <v>476.5</v>
      </c>
      <c r="J59" s="95">
        <v>469.5</v>
      </c>
      <c r="K59" s="95">
        <v>872.3</v>
      </c>
      <c r="L59" s="95">
        <f t="shared" ref="L59" si="7">SUM(L56:L58)</f>
        <v>450.59999999999997</v>
      </c>
      <c r="M59" s="95">
        <f>SUM(M56:M58)</f>
        <v>942.5</v>
      </c>
    </row>
    <row r="60" spans="1:13" ht="15" thickTop="1" x14ac:dyDescent="0.2">
      <c r="A60" s="137"/>
      <c r="C60" s="137"/>
      <c r="G60" s="137"/>
    </row>
    <row r="62" spans="1:13" x14ac:dyDescent="0.2">
      <c r="A62" s="345"/>
      <c r="B62" s="345"/>
      <c r="C62" s="345"/>
      <c r="D62" s="199"/>
      <c r="E62" s="199"/>
      <c r="F62" s="201"/>
      <c r="G62" s="137"/>
      <c r="I62" s="199"/>
      <c r="J62" s="201"/>
    </row>
    <row r="63" spans="1:13" x14ac:dyDescent="0.2">
      <c r="A63" s="345"/>
      <c r="B63" s="345"/>
      <c r="C63" s="345"/>
      <c r="D63" s="199"/>
      <c r="E63" s="199"/>
      <c r="F63" s="201"/>
      <c r="G63" s="137"/>
      <c r="I63" s="199"/>
      <c r="J63" s="201"/>
    </row>
    <row r="81" spans="14:15" ht="15" x14ac:dyDescent="0.25">
      <c r="N81" s="222"/>
    </row>
    <row r="84" spans="14:15" x14ac:dyDescent="0.2">
      <c r="N84" s="226">
        <v>13.9</v>
      </c>
      <c r="O84" s="227" t="s">
        <v>198</v>
      </c>
    </row>
  </sheetData>
  <mergeCells count="1">
    <mergeCell ref="A62:C63"/>
  </mergeCells>
  <pageMargins left="0.25" right="0.25" top="0.75" bottom="0.75" header="0.3" footer="0.3"/>
  <pageSetup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CI48"/>
  <sheetViews>
    <sheetView showGridLines="0" zoomScaleNormal="100" workbookViewId="0">
      <pane xSplit="2" ySplit="4" topLeftCell="AR5" activePane="bottomRight" state="frozen"/>
      <selection activeCell="S30" sqref="S30"/>
      <selection pane="topRight" activeCell="S30" sqref="S30"/>
      <selection pane="bottomLeft" activeCell="S30" sqref="S30"/>
      <selection pane="bottomRight" activeCell="CA35" sqref="CA35"/>
    </sheetView>
  </sheetViews>
  <sheetFormatPr defaultColWidth="11.7109375" defaultRowHeight="14.25" outlineLevelCol="1" x14ac:dyDescent="0.2"/>
  <cols>
    <col min="1" max="1" width="44.85546875" style="26" bestFit="1" customWidth="1"/>
    <col min="2" max="2" width="1.7109375" style="28" customWidth="1"/>
    <col min="3" max="3" width="11.5703125" style="28" hidden="1" customWidth="1" outlineLevel="1"/>
    <col min="4" max="4" width="8.7109375" style="28" hidden="1" customWidth="1" outlineLevel="1"/>
    <col min="5" max="5" width="14" style="28" hidden="1" customWidth="1" outlineLevel="1"/>
    <col min="6" max="6" width="16" style="28" hidden="1" customWidth="1" outlineLevel="1"/>
    <col min="7" max="7" width="4" style="28" hidden="1" customWidth="1" outlineLevel="1"/>
    <col min="8" max="8" width="11.5703125" style="102" hidden="1" customWidth="1" outlineLevel="1"/>
    <col min="9" max="9" width="8.7109375" style="102" hidden="1" customWidth="1" outlineLevel="1"/>
    <col min="10" max="10" width="14" style="102" hidden="1" customWidth="1" outlineLevel="1"/>
    <col min="11" max="11" width="16" style="102" hidden="1" customWidth="1" outlineLevel="1"/>
    <col min="12" max="12" width="2.7109375" style="102" hidden="1" customWidth="1" outlineLevel="1"/>
    <col min="13" max="13" width="11.5703125" style="102" hidden="1" customWidth="1" outlineLevel="1"/>
    <col min="14" max="14" width="8.7109375" style="102" hidden="1" customWidth="1" outlineLevel="1"/>
    <col min="15" max="15" width="14" style="102" hidden="1" customWidth="1" outlineLevel="1"/>
    <col min="16" max="16" width="16" style="102" hidden="1" customWidth="1" outlineLevel="1"/>
    <col min="17" max="17" width="6.5703125" style="102" hidden="1" customWidth="1" outlineLevel="1"/>
    <col min="18" max="21" width="14.7109375" style="102" hidden="1" customWidth="1" outlineLevel="1"/>
    <col min="22" max="22" width="1.7109375" style="102" hidden="1" customWidth="1" outlineLevel="1"/>
    <col min="23" max="25" width="14.7109375" style="102" hidden="1" customWidth="1" outlineLevel="1"/>
    <col min="26" max="26" width="16" style="102" hidden="1" customWidth="1" outlineLevel="1"/>
    <col min="27" max="27" width="2.85546875" style="102" hidden="1" customWidth="1" outlineLevel="1"/>
    <col min="28" max="28" width="11.5703125" style="102" hidden="1" customWidth="1" outlineLevel="1"/>
    <col min="29" max="29" width="8.7109375" style="102" hidden="1" customWidth="1" outlineLevel="1"/>
    <col min="30" max="30" width="14" style="102" hidden="1" customWidth="1" outlineLevel="1"/>
    <col min="31" max="31" width="16" style="102" hidden="1" customWidth="1" outlineLevel="1"/>
    <col min="32" max="32" width="1.7109375" style="102" hidden="1" customWidth="1" outlineLevel="1"/>
    <col min="33" max="33" width="11.5703125" style="102" hidden="1" customWidth="1" outlineLevel="1"/>
    <col min="34" max="34" width="9.42578125" style="102" hidden="1" customWidth="1" outlineLevel="1"/>
    <col min="35" max="35" width="14" style="102" hidden="1" customWidth="1" outlineLevel="1"/>
    <col min="36" max="36" width="16" style="102" hidden="1" customWidth="1" outlineLevel="1"/>
    <col min="37" max="37" width="1.85546875" style="102" customWidth="1" collapsed="1"/>
    <col min="38" max="38" width="11.5703125" style="28" hidden="1" customWidth="1" outlineLevel="1"/>
    <col min="39" max="39" width="8.7109375" style="28" hidden="1" customWidth="1" outlineLevel="1"/>
    <col min="40" max="40" width="14" style="28" hidden="1" customWidth="1" outlineLevel="1"/>
    <col min="41" max="41" width="16" style="28" hidden="1" customWidth="1" outlineLevel="1"/>
    <col min="42" max="42" width="1.85546875" style="102" customWidth="1" collapsed="1"/>
    <col min="43" max="43" width="11.5703125" style="28" customWidth="1"/>
    <col min="44" max="44" width="8.7109375" style="28" customWidth="1"/>
    <col min="45" max="45" width="14" style="28" customWidth="1"/>
    <col min="46" max="46" width="16" style="28" customWidth="1"/>
    <col min="47" max="47" width="1.7109375" style="102" customWidth="1" collapsed="1"/>
    <col min="48" max="48" width="11.5703125" style="28" customWidth="1"/>
    <col min="49" max="49" width="8.7109375" style="28" customWidth="1"/>
    <col min="50" max="50" width="14" style="28" customWidth="1"/>
    <col min="51" max="51" width="16" style="28" customWidth="1"/>
    <col min="52" max="52" width="0.140625" style="102" customWidth="1"/>
    <col min="53" max="53" width="1.7109375" style="102" customWidth="1"/>
    <col min="54" max="54" width="11.5703125" style="28" hidden="1" customWidth="1" outlineLevel="1"/>
    <col min="55" max="57" width="14.7109375" style="28" hidden="1" customWidth="1" outlineLevel="1"/>
    <col min="58" max="58" width="2.85546875" style="102" hidden="1" customWidth="1" outlineLevel="1" collapsed="1"/>
    <col min="59" max="62" width="14.7109375" style="28" hidden="1" customWidth="1" outlineLevel="1"/>
    <col min="63" max="63" width="1.85546875" style="102" hidden="1" customWidth="1" outlineLevel="1"/>
    <col min="64" max="64" width="11.5703125" style="102" hidden="1" customWidth="1" outlineLevel="1"/>
    <col min="65" max="65" width="10.5703125" style="102" hidden="1" customWidth="1" outlineLevel="1"/>
    <col min="66" max="66" width="13.7109375" style="102" hidden="1" customWidth="1" outlineLevel="1"/>
    <col min="67" max="67" width="14" style="102" hidden="1" customWidth="1" outlineLevel="1"/>
    <col min="68" max="68" width="1.7109375" style="102" hidden="1" customWidth="1" outlineLevel="1"/>
    <col min="69" max="69" width="14.42578125" style="102" hidden="1" customWidth="1" outlineLevel="1"/>
    <col min="70" max="70" width="11.7109375" style="102" hidden="1" customWidth="1" outlineLevel="1"/>
    <col min="71" max="71" width="12.7109375" style="102" hidden="1" customWidth="1" outlineLevel="1"/>
    <col min="72" max="72" width="15.5703125" style="102" hidden="1" customWidth="1" outlineLevel="1"/>
    <col min="73" max="73" width="2.140625" style="102" hidden="1" customWidth="1" outlineLevel="1"/>
    <col min="74" max="75" width="0" style="102" hidden="1" customWidth="1" outlineLevel="1"/>
    <col min="76" max="76" width="14" style="102" hidden="1" customWidth="1" outlineLevel="1"/>
    <col min="77" max="77" width="16" style="102" hidden="1" customWidth="1" outlineLevel="1"/>
    <col min="78" max="78" width="11.7109375" style="102" collapsed="1"/>
    <col min="79" max="80" width="11.7109375" style="102"/>
    <col min="81" max="81" width="14" style="102" bestFit="1" customWidth="1"/>
    <col min="82" max="82" width="16" style="102" bestFit="1" customWidth="1"/>
    <col min="83" max="85" width="11.7109375" style="102"/>
    <col min="86" max="86" width="14" style="102" bestFit="1" customWidth="1"/>
    <col min="87" max="87" width="16" style="102" bestFit="1" customWidth="1"/>
    <col min="88" max="16384" width="11.7109375" style="102"/>
  </cols>
  <sheetData>
    <row r="1" spans="1:87" s="101" customFormat="1" ht="15" x14ac:dyDescent="0.25">
      <c r="A1" s="97" t="s">
        <v>58</v>
      </c>
      <c r="B1" s="100"/>
      <c r="C1" s="100"/>
      <c r="D1" s="100"/>
      <c r="E1" s="100"/>
      <c r="F1" s="100"/>
      <c r="G1" s="100"/>
      <c r="H1" s="100"/>
      <c r="I1" s="100"/>
      <c r="J1" s="100"/>
      <c r="K1" s="100"/>
      <c r="AL1" s="100"/>
      <c r="AM1" s="100"/>
      <c r="AN1" s="100"/>
      <c r="AO1" s="100"/>
      <c r="AQ1" s="100"/>
      <c r="AR1" s="100"/>
      <c r="AS1" s="100"/>
      <c r="AT1" s="100"/>
      <c r="AV1" s="100"/>
      <c r="AW1" s="100"/>
      <c r="AX1" s="100"/>
      <c r="AY1" s="100"/>
      <c r="BB1" s="100"/>
      <c r="BC1" s="100"/>
      <c r="BD1" s="100"/>
      <c r="BE1" s="100"/>
      <c r="BG1" s="100"/>
      <c r="BH1" s="100"/>
      <c r="BI1" s="100"/>
      <c r="BJ1" s="100"/>
    </row>
    <row r="2" spans="1:87" x14ac:dyDescent="0.2">
      <c r="A2" s="30" t="s">
        <v>59</v>
      </c>
    </row>
    <row r="3" spans="1:87" ht="15" x14ac:dyDescent="0.25">
      <c r="C3" s="347" t="s">
        <v>60</v>
      </c>
      <c r="D3" s="347"/>
      <c r="E3" s="347"/>
      <c r="F3" s="347"/>
      <c r="H3" s="347" t="s">
        <v>61</v>
      </c>
      <c r="I3" s="347"/>
      <c r="J3" s="347"/>
      <c r="K3" s="347"/>
      <c r="L3" s="28"/>
      <c r="M3" s="347" t="s">
        <v>62</v>
      </c>
      <c r="N3" s="347"/>
      <c r="O3" s="347"/>
      <c r="P3" s="347"/>
      <c r="Q3" s="28"/>
      <c r="R3" s="347" t="s">
        <v>63</v>
      </c>
      <c r="S3" s="347"/>
      <c r="T3" s="347"/>
      <c r="U3" s="347"/>
      <c r="V3" s="28"/>
      <c r="W3" s="347" t="s">
        <v>195</v>
      </c>
      <c r="X3" s="347"/>
      <c r="Y3" s="347"/>
      <c r="Z3" s="347"/>
      <c r="AA3" s="28"/>
      <c r="AB3" s="347" t="s">
        <v>64</v>
      </c>
      <c r="AC3" s="347"/>
      <c r="AD3" s="347"/>
      <c r="AE3" s="347"/>
      <c r="AG3" s="347" t="s">
        <v>65</v>
      </c>
      <c r="AH3" s="347"/>
      <c r="AI3" s="347"/>
      <c r="AJ3" s="347"/>
      <c r="AL3" s="347" t="s">
        <v>66</v>
      </c>
      <c r="AM3" s="347"/>
      <c r="AN3" s="347"/>
      <c r="AO3" s="347"/>
      <c r="AQ3" s="347" t="s">
        <v>67</v>
      </c>
      <c r="AR3" s="347"/>
      <c r="AS3" s="347"/>
      <c r="AT3" s="347"/>
      <c r="AV3" s="347" t="s">
        <v>68</v>
      </c>
      <c r="AW3" s="347"/>
      <c r="AX3" s="347"/>
      <c r="AY3" s="347"/>
      <c r="BB3" s="347" t="s">
        <v>196</v>
      </c>
      <c r="BC3" s="347"/>
      <c r="BD3" s="347"/>
      <c r="BE3" s="347"/>
      <c r="BG3" s="347" t="s">
        <v>197</v>
      </c>
      <c r="BH3" s="347"/>
      <c r="BI3" s="347"/>
      <c r="BJ3" s="347"/>
      <c r="BL3" s="347" t="s">
        <v>204</v>
      </c>
      <c r="BM3" s="347"/>
      <c r="BN3" s="347"/>
      <c r="BO3" s="347"/>
      <c r="BQ3" s="347" t="s">
        <v>203</v>
      </c>
      <c r="BR3" s="347"/>
      <c r="BS3" s="347"/>
      <c r="BT3" s="347"/>
      <c r="BV3" s="347" t="s">
        <v>228</v>
      </c>
      <c r="BW3" s="347"/>
      <c r="BX3" s="347"/>
      <c r="BY3" s="347"/>
      <c r="CA3" s="347" t="s">
        <v>265</v>
      </c>
      <c r="CB3" s="347"/>
      <c r="CC3" s="347"/>
      <c r="CD3" s="347"/>
      <c r="CF3" s="347" t="s">
        <v>266</v>
      </c>
      <c r="CG3" s="347"/>
      <c r="CH3" s="347"/>
      <c r="CI3" s="347"/>
    </row>
    <row r="4" spans="1:87" ht="15" x14ac:dyDescent="0.25">
      <c r="C4" s="189" t="s">
        <v>1</v>
      </c>
      <c r="D4" s="189" t="s">
        <v>2</v>
      </c>
      <c r="E4" s="190" t="s">
        <v>3</v>
      </c>
      <c r="F4" s="189" t="s">
        <v>0</v>
      </c>
      <c r="H4" s="211" t="s">
        <v>1</v>
      </c>
      <c r="I4" s="211" t="s">
        <v>2</v>
      </c>
      <c r="J4" s="211" t="s">
        <v>3</v>
      </c>
      <c r="K4" s="211" t="s">
        <v>0</v>
      </c>
      <c r="M4" s="211" t="s">
        <v>1</v>
      </c>
      <c r="N4" s="211" t="s">
        <v>2</v>
      </c>
      <c r="O4" s="211" t="s">
        <v>3</v>
      </c>
      <c r="P4" s="211" t="s">
        <v>0</v>
      </c>
      <c r="R4" s="211" t="s">
        <v>1</v>
      </c>
      <c r="S4" s="211" t="s">
        <v>2</v>
      </c>
      <c r="T4" s="211" t="s">
        <v>3</v>
      </c>
      <c r="U4" s="211" t="s">
        <v>0</v>
      </c>
      <c r="V4" s="231"/>
      <c r="W4" s="211" t="s">
        <v>1</v>
      </c>
      <c r="X4" s="211" t="s">
        <v>2</v>
      </c>
      <c r="Y4" s="211" t="s">
        <v>3</v>
      </c>
      <c r="Z4" s="211" t="s">
        <v>0</v>
      </c>
      <c r="AB4" s="211" t="s">
        <v>1</v>
      </c>
      <c r="AC4" s="211" t="s">
        <v>2</v>
      </c>
      <c r="AD4" s="211" t="s">
        <v>3</v>
      </c>
      <c r="AE4" s="211" t="s">
        <v>0</v>
      </c>
      <c r="AG4" s="211" t="s">
        <v>1</v>
      </c>
      <c r="AH4" s="211" t="s">
        <v>2</v>
      </c>
      <c r="AI4" s="211" t="s">
        <v>3</v>
      </c>
      <c r="AJ4" s="211" t="s">
        <v>0</v>
      </c>
      <c r="AL4" s="211" t="s">
        <v>1</v>
      </c>
      <c r="AM4" s="211" t="s">
        <v>2</v>
      </c>
      <c r="AN4" s="211" t="s">
        <v>3</v>
      </c>
      <c r="AO4" s="211" t="s">
        <v>0</v>
      </c>
      <c r="AQ4" s="204" t="s">
        <v>1</v>
      </c>
      <c r="AR4" s="204" t="s">
        <v>2</v>
      </c>
      <c r="AS4" s="204" t="s">
        <v>3</v>
      </c>
      <c r="AT4" s="204" t="s">
        <v>0</v>
      </c>
      <c r="AV4" s="204" t="s">
        <v>1</v>
      </c>
      <c r="AW4" s="204" t="s">
        <v>2</v>
      </c>
      <c r="AX4" s="204" t="s">
        <v>3</v>
      </c>
      <c r="AY4" s="204" t="s">
        <v>0</v>
      </c>
      <c r="BB4" s="211" t="s">
        <v>1</v>
      </c>
      <c r="BC4" s="211" t="s">
        <v>2</v>
      </c>
      <c r="BD4" s="211" t="s">
        <v>3</v>
      </c>
      <c r="BE4" s="211" t="s">
        <v>0</v>
      </c>
      <c r="BF4" s="231"/>
      <c r="BG4" s="211" t="s">
        <v>1</v>
      </c>
      <c r="BH4" s="211" t="s">
        <v>2</v>
      </c>
      <c r="BI4" s="211" t="s">
        <v>3</v>
      </c>
      <c r="BJ4" s="211" t="s">
        <v>0</v>
      </c>
      <c r="BL4" s="211" t="s">
        <v>1</v>
      </c>
      <c r="BM4" s="211" t="s">
        <v>2</v>
      </c>
      <c r="BN4" s="211" t="s">
        <v>3</v>
      </c>
      <c r="BO4" s="211" t="s">
        <v>0</v>
      </c>
      <c r="BQ4" s="211" t="s">
        <v>1</v>
      </c>
      <c r="BR4" s="211" t="s">
        <v>2</v>
      </c>
      <c r="BS4" s="211" t="s">
        <v>3</v>
      </c>
      <c r="BT4" s="211" t="s">
        <v>0</v>
      </c>
      <c r="BV4" s="211" t="s">
        <v>1</v>
      </c>
      <c r="BW4" s="211" t="s">
        <v>2</v>
      </c>
      <c r="BX4" s="211" t="s">
        <v>3</v>
      </c>
      <c r="BY4" s="211" t="s">
        <v>0</v>
      </c>
      <c r="CA4" s="204" t="s">
        <v>1</v>
      </c>
      <c r="CB4" s="204" t="s">
        <v>2</v>
      </c>
      <c r="CC4" s="204" t="s">
        <v>3</v>
      </c>
      <c r="CD4" s="204" t="s">
        <v>0</v>
      </c>
      <c r="CF4" s="204" t="s">
        <v>1</v>
      </c>
      <c r="CG4" s="204" t="s">
        <v>2</v>
      </c>
      <c r="CH4" s="204" t="s">
        <v>3</v>
      </c>
      <c r="CI4" s="204" t="s">
        <v>0</v>
      </c>
    </row>
    <row r="5" spans="1:87" x14ac:dyDescent="0.2">
      <c r="A5" s="24" t="s">
        <v>244</v>
      </c>
      <c r="C5" s="132"/>
      <c r="F5" s="99"/>
      <c r="H5" s="132"/>
      <c r="I5" s="28"/>
      <c r="J5" s="28"/>
      <c r="K5" s="99"/>
      <c r="M5" s="132"/>
      <c r="N5" s="28"/>
      <c r="O5" s="28"/>
      <c r="P5" s="99"/>
      <c r="R5" s="132"/>
      <c r="S5" s="28"/>
      <c r="T5" s="28"/>
      <c r="U5" s="99"/>
      <c r="W5" s="132"/>
      <c r="X5" s="28"/>
      <c r="Y5" s="28"/>
      <c r="Z5" s="99"/>
      <c r="AB5" s="132"/>
      <c r="AC5" s="28"/>
      <c r="AD5" s="28"/>
      <c r="AE5" s="99"/>
      <c r="AG5" s="132"/>
      <c r="AH5" s="28"/>
      <c r="AI5" s="28"/>
      <c r="AJ5" s="99"/>
      <c r="AL5" s="132"/>
      <c r="AO5" s="99"/>
      <c r="AQ5" s="132"/>
      <c r="AT5" s="99"/>
      <c r="AV5" s="132"/>
      <c r="AY5" s="99"/>
      <c r="BB5" s="132"/>
      <c r="BE5" s="99"/>
      <c r="BG5" s="132"/>
      <c r="BJ5" s="99"/>
      <c r="BL5" s="132"/>
      <c r="BM5" s="28"/>
      <c r="BN5" s="28"/>
      <c r="BO5" s="99"/>
      <c r="BQ5" s="132"/>
      <c r="BR5" s="28"/>
      <c r="BS5" s="28"/>
      <c r="BT5" s="99"/>
      <c r="BV5" s="132"/>
      <c r="BW5" s="28"/>
      <c r="BX5" s="28"/>
      <c r="BY5" s="99"/>
      <c r="CA5" s="132"/>
      <c r="CB5" s="28"/>
      <c r="CC5" s="28"/>
      <c r="CD5" s="99"/>
      <c r="CF5" s="132"/>
      <c r="CG5" s="28"/>
      <c r="CH5" s="28"/>
      <c r="CI5" s="99"/>
    </row>
    <row r="6" spans="1:87" x14ac:dyDescent="0.2">
      <c r="A6" s="55" t="s">
        <v>71</v>
      </c>
      <c r="B6" s="59"/>
      <c r="C6" s="241">
        <v>404.2</v>
      </c>
      <c r="D6" s="242">
        <v>54.6</v>
      </c>
      <c r="E6" s="242">
        <v>156.19999999999999</v>
      </c>
      <c r="F6" s="244">
        <f>SUM(C6:E6)</f>
        <v>615</v>
      </c>
      <c r="G6" s="265"/>
      <c r="H6" s="241">
        <v>426.2</v>
      </c>
      <c r="I6" s="242">
        <v>63.5</v>
      </c>
      <c r="J6" s="242">
        <v>167.4</v>
      </c>
      <c r="K6" s="244">
        <f>SUM(H6:J6)</f>
        <v>657.1</v>
      </c>
      <c r="L6" s="243"/>
      <c r="M6" s="241">
        <v>830.4</v>
      </c>
      <c r="N6" s="242">
        <v>118.1</v>
      </c>
      <c r="O6" s="242">
        <v>323.60000000000002</v>
      </c>
      <c r="P6" s="244">
        <f>SUM(M6:O6)</f>
        <v>1272.0999999999999</v>
      </c>
      <c r="Q6" s="243"/>
      <c r="R6" s="241">
        <v>427.4</v>
      </c>
      <c r="S6" s="242">
        <v>60</v>
      </c>
      <c r="T6" s="242">
        <v>165</v>
      </c>
      <c r="U6" s="244">
        <f>SUM(R6:T6)</f>
        <v>652.4</v>
      </c>
      <c r="V6" s="243"/>
      <c r="W6" s="241">
        <v>1257.8</v>
      </c>
      <c r="X6" s="242">
        <v>178.1</v>
      </c>
      <c r="Y6" s="242">
        <v>488.6</v>
      </c>
      <c r="Z6" s="244">
        <f>SUM(W6:Y6)</f>
        <v>1924.5</v>
      </c>
      <c r="AA6" s="243"/>
      <c r="AB6" s="241">
        <v>440.8</v>
      </c>
      <c r="AC6" s="242">
        <v>84</v>
      </c>
      <c r="AD6" s="242">
        <v>172.8</v>
      </c>
      <c r="AE6" s="244">
        <f>SUM(AB6:AD6)</f>
        <v>697.59999999999991</v>
      </c>
      <c r="AF6" s="243"/>
      <c r="AG6" s="241">
        <f t="shared" ref="AG6:AH9" si="0">H6+R6+AB6+C6</f>
        <v>1698.6</v>
      </c>
      <c r="AH6" s="242">
        <f t="shared" si="0"/>
        <v>262.10000000000002</v>
      </c>
      <c r="AI6" s="242">
        <f>E6+T6+AD6+J6</f>
        <v>661.4</v>
      </c>
      <c r="AJ6" s="244">
        <f>SUM(AG6:AI6)</f>
        <v>2622.1</v>
      </c>
      <c r="AK6" s="243"/>
      <c r="AL6" s="241">
        <v>463</v>
      </c>
      <c r="AM6" s="242">
        <v>69.799999999999983</v>
      </c>
      <c r="AN6" s="242">
        <v>174</v>
      </c>
      <c r="AO6" s="244">
        <v>706.8</v>
      </c>
      <c r="AP6" s="243"/>
      <c r="AQ6" s="241">
        <v>484.6</v>
      </c>
      <c r="AR6" s="242">
        <v>73.5</v>
      </c>
      <c r="AS6" s="242">
        <v>181.7</v>
      </c>
      <c r="AT6" s="244">
        <f>SUM(AQ6:AS6)</f>
        <v>739.8</v>
      </c>
      <c r="AU6" s="243"/>
      <c r="AV6" s="241">
        <v>947.6</v>
      </c>
      <c r="AW6" s="242">
        <v>143.30000000000001</v>
      </c>
      <c r="AX6" s="242">
        <v>355.7</v>
      </c>
      <c r="AY6" s="244">
        <f>SUM(AV6:AX6)</f>
        <v>1446.6000000000001</v>
      </c>
      <c r="AZ6" s="243"/>
      <c r="BA6" s="243"/>
      <c r="BB6" s="241">
        <v>480.8</v>
      </c>
      <c r="BC6" s="242">
        <v>71.399999999999991</v>
      </c>
      <c r="BD6" s="242">
        <v>170.90000000000003</v>
      </c>
      <c r="BE6" s="244">
        <v>723.10000000000014</v>
      </c>
      <c r="BF6" s="243"/>
      <c r="BG6" s="241">
        <v>1428.4</v>
      </c>
      <c r="BH6" s="242">
        <v>214.7</v>
      </c>
      <c r="BI6" s="242">
        <v>526.6</v>
      </c>
      <c r="BJ6" s="244">
        <v>2169.7000000000003</v>
      </c>
      <c r="BK6" s="243"/>
      <c r="BL6" s="241">
        <v>512.6</v>
      </c>
      <c r="BM6" s="242">
        <v>93.5</v>
      </c>
      <c r="BN6" s="242">
        <v>173.2</v>
      </c>
      <c r="BO6" s="244">
        <f>SUM(BL6:BN6)</f>
        <v>779.3</v>
      </c>
      <c r="BP6" s="242"/>
      <c r="BQ6" s="241">
        <v>1941</v>
      </c>
      <c r="BR6" s="242">
        <v>308.2</v>
      </c>
      <c r="BS6" s="242">
        <v>699.8</v>
      </c>
      <c r="BT6" s="244">
        <f>SUM(BQ6:BS6)</f>
        <v>2949</v>
      </c>
      <c r="BV6" s="241">
        <v>501.8</v>
      </c>
      <c r="BW6" s="242">
        <v>84.9</v>
      </c>
      <c r="BX6" s="242">
        <v>145.4</v>
      </c>
      <c r="BY6" s="244">
        <f>SUM(BV6:BX6)</f>
        <v>732.1</v>
      </c>
      <c r="CA6" s="241">
        <v>487.1</v>
      </c>
      <c r="CB6" s="242">
        <v>82.9</v>
      </c>
      <c r="CC6" s="242">
        <v>123.3</v>
      </c>
      <c r="CD6" s="244">
        <f t="shared" ref="CD6:CD12" si="1">SUM(CA6:CC6)</f>
        <v>693.3</v>
      </c>
      <c r="CF6" s="241">
        <v>988.90000000000009</v>
      </c>
      <c r="CG6" s="242">
        <v>167.8</v>
      </c>
      <c r="CH6" s="242">
        <v>268.7</v>
      </c>
      <c r="CI6" s="244">
        <f t="shared" ref="CI6:CI12" si="2">SUM(CF6:CH6)</f>
        <v>1425.4</v>
      </c>
    </row>
    <row r="7" spans="1:87" x14ac:dyDescent="0.2">
      <c r="A7" s="56" t="s">
        <v>72</v>
      </c>
      <c r="B7" s="59"/>
      <c r="C7" s="130">
        <v>246</v>
      </c>
      <c r="D7" s="29">
        <v>47.9</v>
      </c>
      <c r="E7" s="29">
        <v>26</v>
      </c>
      <c r="F7" s="98">
        <f>SUM(C7:E7)</f>
        <v>319.89999999999998</v>
      </c>
      <c r="G7" s="59"/>
      <c r="H7" s="130">
        <v>374.3</v>
      </c>
      <c r="I7" s="29">
        <v>58.8</v>
      </c>
      <c r="J7" s="29">
        <v>43</v>
      </c>
      <c r="K7" s="98">
        <f>SUM(H7:J7)</f>
        <v>476.1</v>
      </c>
      <c r="M7" s="130">
        <v>620.29999999999995</v>
      </c>
      <c r="N7" s="29">
        <v>106.7</v>
      </c>
      <c r="O7" s="29">
        <v>69</v>
      </c>
      <c r="P7" s="98">
        <f>SUM(M7:O7)</f>
        <v>796</v>
      </c>
      <c r="R7" s="130">
        <v>410.7</v>
      </c>
      <c r="S7" s="29">
        <v>67.2</v>
      </c>
      <c r="T7" s="29">
        <v>41.4</v>
      </c>
      <c r="U7" s="98">
        <f>SUM(R7:T7)</f>
        <v>519.29999999999995</v>
      </c>
      <c r="W7" s="130">
        <v>1031</v>
      </c>
      <c r="X7" s="29">
        <v>173.89999999999998</v>
      </c>
      <c r="Y7" s="29">
        <v>110.4</v>
      </c>
      <c r="Z7" s="98">
        <f>SUM(W7:Y7)</f>
        <v>1315.3000000000002</v>
      </c>
      <c r="AB7" s="130">
        <v>450.6</v>
      </c>
      <c r="AC7" s="29">
        <v>91.1</v>
      </c>
      <c r="AD7" s="29">
        <v>63.7</v>
      </c>
      <c r="AE7" s="98">
        <f>SUM(AB7:AD7)</f>
        <v>605.40000000000009</v>
      </c>
      <c r="AG7" s="130">
        <f t="shared" si="0"/>
        <v>1481.6</v>
      </c>
      <c r="AH7" s="29">
        <f t="shared" si="0"/>
        <v>265</v>
      </c>
      <c r="AI7" s="29">
        <f t="shared" ref="AI7:AI9" si="3">E7+T7+AD7+J7</f>
        <v>174.10000000000002</v>
      </c>
      <c r="AJ7" s="98">
        <f>SUM(AG7:AI7)</f>
        <v>1920.6999999999998</v>
      </c>
      <c r="AL7" s="130">
        <v>297.3</v>
      </c>
      <c r="AM7" s="29">
        <v>48.8</v>
      </c>
      <c r="AN7" s="29">
        <v>26.8</v>
      </c>
      <c r="AO7" s="98">
        <v>372.90000000000003</v>
      </c>
      <c r="AQ7" s="130">
        <v>386.5</v>
      </c>
      <c r="AR7" s="29">
        <v>56.9</v>
      </c>
      <c r="AS7" s="29">
        <v>45.7</v>
      </c>
      <c r="AT7" s="98">
        <f>SUM(AQ7:AS7)</f>
        <v>489.09999999999997</v>
      </c>
      <c r="AV7" s="130">
        <v>683.8</v>
      </c>
      <c r="AW7" s="29">
        <v>105.7</v>
      </c>
      <c r="AX7" s="29">
        <v>72.5</v>
      </c>
      <c r="AY7" s="98">
        <f>SUM(AV7:AX7)</f>
        <v>862</v>
      </c>
      <c r="BB7" s="130">
        <v>372.29999999999995</v>
      </c>
      <c r="BC7" s="29">
        <v>55.599999999999994</v>
      </c>
      <c r="BD7" s="29">
        <v>42.6</v>
      </c>
      <c r="BE7" s="98">
        <v>470.5</v>
      </c>
      <c r="BG7" s="130">
        <v>1056.0999999999999</v>
      </c>
      <c r="BH7" s="29">
        <v>161.29999999999998</v>
      </c>
      <c r="BI7" s="29">
        <v>115.1</v>
      </c>
      <c r="BJ7" s="98">
        <v>1332.4999999999998</v>
      </c>
      <c r="BL7" s="130">
        <v>451.4</v>
      </c>
      <c r="BM7" s="29">
        <v>89.5</v>
      </c>
      <c r="BN7" s="29">
        <v>65.2</v>
      </c>
      <c r="BO7" s="98">
        <f>SUM(BL7:BN7)</f>
        <v>606.1</v>
      </c>
      <c r="BP7" s="28"/>
      <c r="BQ7" s="130">
        <v>1507.5</v>
      </c>
      <c r="BR7" s="29">
        <v>250.8</v>
      </c>
      <c r="BS7" s="29">
        <v>180.3</v>
      </c>
      <c r="BT7" s="98">
        <f>SUM(BQ7:BS7)</f>
        <v>1938.6</v>
      </c>
      <c r="BV7" s="130">
        <v>238.1</v>
      </c>
      <c r="BW7" s="29">
        <v>40.800000000000004</v>
      </c>
      <c r="BX7" s="29">
        <v>22.9</v>
      </c>
      <c r="BY7" s="98">
        <f>SUM(BV7:BX7)</f>
        <v>301.79999999999995</v>
      </c>
      <c r="CA7" s="130">
        <v>189.89999999999998</v>
      </c>
      <c r="CB7" s="29">
        <v>41.4</v>
      </c>
      <c r="CC7" s="29">
        <v>32.200000000000003</v>
      </c>
      <c r="CD7" s="98">
        <f t="shared" si="1"/>
        <v>263.5</v>
      </c>
      <c r="CF7" s="130">
        <v>428</v>
      </c>
      <c r="CG7" s="29">
        <v>82.2</v>
      </c>
      <c r="CH7" s="29">
        <v>55.1</v>
      </c>
      <c r="CI7" s="98">
        <f t="shared" si="2"/>
        <v>565.29999999999995</v>
      </c>
    </row>
    <row r="8" spans="1:87" x14ac:dyDescent="0.2">
      <c r="A8" s="55" t="s">
        <v>73</v>
      </c>
      <c r="B8" s="59"/>
      <c r="C8" s="130">
        <v>163.1</v>
      </c>
      <c r="D8" s="29">
        <v>23.9</v>
      </c>
      <c r="E8" s="29">
        <v>27.1</v>
      </c>
      <c r="F8" s="98">
        <f>SUM(C8:E8)</f>
        <v>214.1</v>
      </c>
      <c r="G8" s="59"/>
      <c r="H8" s="130">
        <v>150.9</v>
      </c>
      <c r="I8" s="29">
        <v>34.6</v>
      </c>
      <c r="J8" s="29">
        <v>15.5</v>
      </c>
      <c r="K8" s="98">
        <f>SUM(H8:J8)</f>
        <v>201</v>
      </c>
      <c r="M8" s="130">
        <v>314</v>
      </c>
      <c r="N8" s="29">
        <v>58.5</v>
      </c>
      <c r="O8" s="29">
        <v>42.6</v>
      </c>
      <c r="P8" s="98">
        <f>SUM(M8:O8)</f>
        <v>415.1</v>
      </c>
      <c r="R8" s="130">
        <v>177.3</v>
      </c>
      <c r="S8" s="29">
        <v>40</v>
      </c>
      <c r="T8" s="29">
        <v>16.5</v>
      </c>
      <c r="U8" s="98">
        <f>SUM(R8:T8)</f>
        <v>233.8</v>
      </c>
      <c r="W8" s="130">
        <v>491.3</v>
      </c>
      <c r="X8" s="29">
        <v>98.5</v>
      </c>
      <c r="Y8" s="29">
        <v>59.1</v>
      </c>
      <c r="Z8" s="98">
        <f>SUM(W8:Y8)</f>
        <v>648.9</v>
      </c>
      <c r="AB8" s="130">
        <v>208.1</v>
      </c>
      <c r="AC8" s="29">
        <v>75</v>
      </c>
      <c r="AD8" s="29">
        <v>27.6</v>
      </c>
      <c r="AE8" s="98">
        <f>SUM(AB8:AD8)</f>
        <v>310.70000000000005</v>
      </c>
      <c r="AG8" s="130">
        <f t="shared" si="0"/>
        <v>699.40000000000009</v>
      </c>
      <c r="AH8" s="29">
        <f t="shared" si="0"/>
        <v>173.5</v>
      </c>
      <c r="AI8" s="29">
        <f t="shared" si="3"/>
        <v>86.7</v>
      </c>
      <c r="AJ8" s="98">
        <f>SUM(AG8:AI8)</f>
        <v>959.60000000000014</v>
      </c>
      <c r="AL8" s="130">
        <v>140.4</v>
      </c>
      <c r="AM8" s="29">
        <v>26.4</v>
      </c>
      <c r="AN8" s="29">
        <v>23.9</v>
      </c>
      <c r="AO8" s="98">
        <v>190.70000000000002</v>
      </c>
      <c r="AQ8" s="130">
        <v>170</v>
      </c>
      <c r="AR8" s="29">
        <v>33.1</v>
      </c>
      <c r="AS8" s="29">
        <v>33.1</v>
      </c>
      <c r="AT8" s="98">
        <f>SUM(AQ8:AS8)</f>
        <v>236.2</v>
      </c>
      <c r="AV8" s="130">
        <v>310.39999999999998</v>
      </c>
      <c r="AW8" s="29">
        <v>59.5</v>
      </c>
      <c r="AX8" s="29">
        <v>57</v>
      </c>
      <c r="AY8" s="98">
        <f>SUM(AV8:AX8)</f>
        <v>426.9</v>
      </c>
      <c r="BB8" s="130">
        <v>181.6</v>
      </c>
      <c r="BC8" s="29">
        <v>41.6</v>
      </c>
      <c r="BD8" s="29">
        <v>14.8</v>
      </c>
      <c r="BE8" s="98">
        <v>238</v>
      </c>
      <c r="BG8" s="130">
        <v>492</v>
      </c>
      <c r="BH8" s="29">
        <v>101.1</v>
      </c>
      <c r="BI8" s="29">
        <v>71.8</v>
      </c>
      <c r="BJ8" s="98">
        <v>664.9</v>
      </c>
      <c r="BL8" s="130">
        <v>250.9</v>
      </c>
      <c r="BM8" s="29">
        <v>80.8</v>
      </c>
      <c r="BN8" s="29">
        <v>32.799999999999997</v>
      </c>
      <c r="BO8" s="98">
        <f>SUM(BL8:BN8)</f>
        <v>364.5</v>
      </c>
      <c r="BP8" s="28"/>
      <c r="BQ8" s="130">
        <v>742.9</v>
      </c>
      <c r="BR8" s="29">
        <v>181.9</v>
      </c>
      <c r="BS8" s="29">
        <v>104.6</v>
      </c>
      <c r="BT8" s="98">
        <f>SUM(BQ8:BS8)</f>
        <v>1029.3999999999999</v>
      </c>
      <c r="BV8" s="130">
        <v>146.5</v>
      </c>
      <c r="BW8" s="29">
        <v>21.6</v>
      </c>
      <c r="BX8" s="29">
        <v>14</v>
      </c>
      <c r="BY8" s="98">
        <f>SUM(BV8:BX8)</f>
        <v>182.1</v>
      </c>
      <c r="CA8" s="130">
        <v>75.5</v>
      </c>
      <c r="CB8" s="29">
        <v>24</v>
      </c>
      <c r="CC8" s="29">
        <v>13.3</v>
      </c>
      <c r="CD8" s="98">
        <f t="shared" si="1"/>
        <v>112.8</v>
      </c>
      <c r="CF8" s="130">
        <v>222</v>
      </c>
      <c r="CG8" s="29">
        <v>45.6</v>
      </c>
      <c r="CH8" s="29">
        <v>27.3</v>
      </c>
      <c r="CI8" s="98">
        <f t="shared" si="2"/>
        <v>294.90000000000003</v>
      </c>
    </row>
    <row r="9" spans="1:87" x14ac:dyDescent="0.2">
      <c r="A9" s="55" t="s">
        <v>74</v>
      </c>
      <c r="B9" s="59"/>
      <c r="C9" s="130">
        <f>36.7</f>
        <v>36.700000000000003</v>
      </c>
      <c r="D9" s="29">
        <v>36.9</v>
      </c>
      <c r="E9" s="29">
        <v>23.4</v>
      </c>
      <c r="F9" s="98">
        <f>SUM(C9:E9)</f>
        <v>97</v>
      </c>
      <c r="G9" s="59"/>
      <c r="H9" s="130">
        <f>40.1</f>
        <v>40.1</v>
      </c>
      <c r="I9" s="29">
        <v>42.8</v>
      </c>
      <c r="J9" s="29">
        <v>27.3</v>
      </c>
      <c r="K9" s="98">
        <f>SUM(H9:J9)</f>
        <v>110.2</v>
      </c>
      <c r="M9" s="130">
        <f>76.8</f>
        <v>76.8</v>
      </c>
      <c r="N9" s="29">
        <v>79.7</v>
      </c>
      <c r="O9" s="29">
        <v>50.7</v>
      </c>
      <c r="P9" s="98">
        <f>SUM(M9:O9)</f>
        <v>207.2</v>
      </c>
      <c r="R9" s="130">
        <v>35.299999999999997</v>
      </c>
      <c r="S9" s="29">
        <v>44.3</v>
      </c>
      <c r="T9" s="29">
        <v>23.4</v>
      </c>
      <c r="U9" s="98">
        <f>SUM(R9:T9)</f>
        <v>103</v>
      </c>
      <c r="W9" s="130">
        <v>112.10000000000001</v>
      </c>
      <c r="X9" s="29">
        <v>123.99999999999999</v>
      </c>
      <c r="Y9" s="29">
        <v>74.099999999999994</v>
      </c>
      <c r="Z9" s="98">
        <f>SUM(W9:Y9)</f>
        <v>310.2</v>
      </c>
      <c r="AB9" s="130">
        <v>51</v>
      </c>
      <c r="AC9" s="29">
        <v>63.3</v>
      </c>
      <c r="AD9" s="29">
        <v>23.7</v>
      </c>
      <c r="AE9" s="98">
        <f>SUM(AB9:AD9)</f>
        <v>138</v>
      </c>
      <c r="AG9" s="130">
        <f t="shared" si="0"/>
        <v>163.10000000000002</v>
      </c>
      <c r="AH9" s="29">
        <f t="shared" si="0"/>
        <v>187.29999999999998</v>
      </c>
      <c r="AI9" s="29">
        <f t="shared" si="3"/>
        <v>97.8</v>
      </c>
      <c r="AJ9" s="98">
        <f>SUM(AG9:AI9)</f>
        <v>448.2</v>
      </c>
      <c r="AL9" s="130">
        <v>36.400000000000006</v>
      </c>
      <c r="AM9" s="29">
        <v>38.799999999999997</v>
      </c>
      <c r="AN9" s="29">
        <v>26.4</v>
      </c>
      <c r="AO9" s="98">
        <v>101.6</v>
      </c>
      <c r="AQ9" s="130">
        <v>40</v>
      </c>
      <c r="AR9" s="29">
        <v>42.5</v>
      </c>
      <c r="AS9" s="29">
        <v>28.5</v>
      </c>
      <c r="AT9" s="98">
        <f>SUM(AQ9:AS9)</f>
        <v>111</v>
      </c>
      <c r="AV9" s="130">
        <v>76.400000000000006</v>
      </c>
      <c r="AW9" s="29">
        <v>81.3</v>
      </c>
      <c r="AX9" s="29">
        <v>54.9</v>
      </c>
      <c r="AY9" s="98">
        <f>SUM(AV9:AX9)</f>
        <v>212.6</v>
      </c>
      <c r="BB9" s="130">
        <v>47.7</v>
      </c>
      <c r="BC9" s="29">
        <v>40.499999999999993</v>
      </c>
      <c r="BD9" s="29">
        <v>29.6</v>
      </c>
      <c r="BE9" s="98">
        <v>117.79999999999998</v>
      </c>
      <c r="BG9" s="130">
        <v>124.10000000000001</v>
      </c>
      <c r="BH9" s="29">
        <v>121.79999999999998</v>
      </c>
      <c r="BI9" s="29">
        <v>84.5</v>
      </c>
      <c r="BJ9" s="98">
        <v>330.4</v>
      </c>
      <c r="BL9" s="130">
        <v>56.7</v>
      </c>
      <c r="BM9" s="29">
        <v>65.8</v>
      </c>
      <c r="BN9" s="29">
        <v>30.2</v>
      </c>
      <c r="BO9" s="98">
        <f>SUM(BL9:BN9)</f>
        <v>152.69999999999999</v>
      </c>
      <c r="BP9" s="28"/>
      <c r="BQ9" s="130">
        <v>180.8</v>
      </c>
      <c r="BR9" s="29">
        <v>187.6</v>
      </c>
      <c r="BS9" s="29">
        <v>114.7</v>
      </c>
      <c r="BT9" s="98">
        <f>SUM(BQ9:BS9)</f>
        <v>483.09999999999997</v>
      </c>
      <c r="BV9" s="130">
        <v>38.800000000000004</v>
      </c>
      <c r="BW9" s="29">
        <v>40.199999999999996</v>
      </c>
      <c r="BX9" s="29">
        <v>25.4</v>
      </c>
      <c r="BY9" s="98">
        <f>SUM(BV9:BX9)</f>
        <v>104.4</v>
      </c>
      <c r="CA9" s="130">
        <v>33.4</v>
      </c>
      <c r="CB9" s="29">
        <v>36.6</v>
      </c>
      <c r="CC9" s="29">
        <v>30.1</v>
      </c>
      <c r="CD9" s="98">
        <f t="shared" si="1"/>
        <v>100.1</v>
      </c>
      <c r="CF9" s="130">
        <v>72.2</v>
      </c>
      <c r="CG9" s="29">
        <v>76.8</v>
      </c>
      <c r="CH9" s="29">
        <v>55.5</v>
      </c>
      <c r="CI9" s="98">
        <f t="shared" si="2"/>
        <v>204.5</v>
      </c>
    </row>
    <row r="10" spans="1:87" ht="16.5" x14ac:dyDescent="0.2">
      <c r="A10" s="57" t="s">
        <v>243</v>
      </c>
      <c r="C10" s="234">
        <f>SUM(C6:C9)</f>
        <v>850.00000000000011</v>
      </c>
      <c r="D10" s="235">
        <f t="shared" ref="D10:AJ10" si="4">SUM(D6:D9)</f>
        <v>163.30000000000001</v>
      </c>
      <c r="E10" s="238">
        <f t="shared" si="4"/>
        <v>232.7</v>
      </c>
      <c r="F10" s="238">
        <f t="shared" si="4"/>
        <v>1246</v>
      </c>
      <c r="G10" s="239"/>
      <c r="H10" s="234">
        <f t="shared" si="4"/>
        <v>991.5</v>
      </c>
      <c r="I10" s="235">
        <f t="shared" si="4"/>
        <v>199.7</v>
      </c>
      <c r="J10" s="238">
        <f t="shared" si="4"/>
        <v>253.20000000000002</v>
      </c>
      <c r="K10" s="238">
        <f t="shared" si="4"/>
        <v>1444.4</v>
      </c>
      <c r="L10" s="239"/>
      <c r="M10" s="234">
        <f t="shared" si="4"/>
        <v>1841.4999999999998</v>
      </c>
      <c r="N10" s="235">
        <f t="shared" si="4"/>
        <v>363</v>
      </c>
      <c r="O10" s="238">
        <f t="shared" si="4"/>
        <v>485.90000000000003</v>
      </c>
      <c r="P10" s="238">
        <f t="shared" si="4"/>
        <v>2690.3999999999996</v>
      </c>
      <c r="Q10" s="239"/>
      <c r="R10" s="234">
        <v>1050.6999999999998</v>
      </c>
      <c r="S10" s="235">
        <v>211.5</v>
      </c>
      <c r="T10" s="238">
        <v>246.3</v>
      </c>
      <c r="U10" s="238">
        <f t="shared" si="4"/>
        <v>1508.4999999999998</v>
      </c>
      <c r="V10" s="239">
        <f t="shared" si="4"/>
        <v>0</v>
      </c>
      <c r="W10" s="234">
        <v>2892.2000000000003</v>
      </c>
      <c r="X10" s="235">
        <v>574.5</v>
      </c>
      <c r="Y10" s="238">
        <v>732.2</v>
      </c>
      <c r="Z10" s="238">
        <f t="shared" ref="Z10" si="5">SUM(Z6:Z9)</f>
        <v>4198.9000000000005</v>
      </c>
      <c r="AA10" s="239"/>
      <c r="AB10" s="234">
        <f t="shared" si="4"/>
        <v>1150.5</v>
      </c>
      <c r="AC10" s="235">
        <f t="shared" si="4"/>
        <v>313.39999999999998</v>
      </c>
      <c r="AD10" s="238">
        <f t="shared" si="4"/>
        <v>287.8</v>
      </c>
      <c r="AE10" s="238">
        <f t="shared" si="4"/>
        <v>1751.7</v>
      </c>
      <c r="AF10" s="239"/>
      <c r="AG10" s="234">
        <f t="shared" si="4"/>
        <v>4042.7</v>
      </c>
      <c r="AH10" s="235">
        <f t="shared" si="4"/>
        <v>887.9</v>
      </c>
      <c r="AI10" s="238">
        <f t="shared" si="4"/>
        <v>1020</v>
      </c>
      <c r="AJ10" s="238">
        <f t="shared" si="4"/>
        <v>5950.5999999999995</v>
      </c>
      <c r="AK10" s="239"/>
      <c r="AL10" s="234">
        <f>SUM(AL6:AL9)</f>
        <v>937.09999999999991</v>
      </c>
      <c r="AM10" s="235">
        <f t="shared" ref="AM10:AO10" si="6">SUM(AM6:AM9)</f>
        <v>183.79999999999995</v>
      </c>
      <c r="AN10" s="238">
        <f t="shared" si="6"/>
        <v>251.10000000000002</v>
      </c>
      <c r="AO10" s="238">
        <f t="shared" si="6"/>
        <v>1372</v>
      </c>
      <c r="AP10" s="239"/>
      <c r="AQ10" s="234">
        <f t="shared" ref="AQ10:AY10" si="7">SUM(AQ6:AQ9)</f>
        <v>1081.0999999999999</v>
      </c>
      <c r="AR10" s="235">
        <f t="shared" si="7"/>
        <v>206</v>
      </c>
      <c r="AS10" s="238">
        <f t="shared" si="7"/>
        <v>289</v>
      </c>
      <c r="AT10" s="238">
        <f t="shared" si="7"/>
        <v>1576.1</v>
      </c>
      <c r="AU10" s="239"/>
      <c r="AV10" s="234">
        <f t="shared" si="7"/>
        <v>2018.2000000000003</v>
      </c>
      <c r="AW10" s="235">
        <f t="shared" si="7"/>
        <v>389.8</v>
      </c>
      <c r="AX10" s="238">
        <f t="shared" si="7"/>
        <v>540.1</v>
      </c>
      <c r="AY10" s="238">
        <f t="shared" si="7"/>
        <v>2948.1000000000004</v>
      </c>
      <c r="AZ10" s="235"/>
      <c r="BA10" s="239"/>
      <c r="BB10" s="234">
        <v>1082.3999999999999</v>
      </c>
      <c r="BC10" s="235">
        <v>209.1</v>
      </c>
      <c r="BD10" s="238">
        <v>257.90000000000003</v>
      </c>
      <c r="BE10" s="238">
        <f>SUM(BE6:BE9)</f>
        <v>1549.4</v>
      </c>
      <c r="BF10" s="239"/>
      <c r="BG10" s="234">
        <v>3100.6</v>
      </c>
      <c r="BH10" s="235">
        <v>598.9</v>
      </c>
      <c r="BI10" s="238">
        <v>798</v>
      </c>
      <c r="BJ10" s="238">
        <v>4497.4999999999991</v>
      </c>
      <c r="BK10" s="236"/>
      <c r="BL10" s="234">
        <v>1271.5999999999999</v>
      </c>
      <c r="BM10" s="235">
        <v>329.6</v>
      </c>
      <c r="BN10" s="238">
        <v>301.39999999999998</v>
      </c>
      <c r="BO10" s="238">
        <f t="shared" ref="BO10" si="8">SUM(BO6:BO9)</f>
        <v>1902.6000000000001</v>
      </c>
      <c r="BP10" s="29"/>
      <c r="BQ10" s="234">
        <v>4372.2</v>
      </c>
      <c r="BR10" s="235">
        <v>928.5</v>
      </c>
      <c r="BS10" s="238">
        <v>1099.4000000000001</v>
      </c>
      <c r="BT10" s="238">
        <f t="shared" ref="BT10" si="9">SUM(BT6:BT9)</f>
        <v>6400.1</v>
      </c>
      <c r="BV10" s="234">
        <f>SUM(BV6:BV9)</f>
        <v>925.19999999999993</v>
      </c>
      <c r="BW10" s="235">
        <f t="shared" ref="BW10:BY10" si="10">SUM(BW6:BW9)</f>
        <v>187.5</v>
      </c>
      <c r="BX10" s="238">
        <f t="shared" si="10"/>
        <v>207.70000000000002</v>
      </c>
      <c r="BY10" s="238">
        <f t="shared" si="10"/>
        <v>1320.4</v>
      </c>
      <c r="CA10" s="234">
        <v>785.9</v>
      </c>
      <c r="CB10" s="235">
        <v>184.9</v>
      </c>
      <c r="CC10" s="238">
        <v>198.90000000000003</v>
      </c>
      <c r="CD10" s="238">
        <f t="shared" si="1"/>
        <v>1169.7</v>
      </c>
      <c r="CF10" s="234">
        <v>1711.1000000000001</v>
      </c>
      <c r="CG10" s="235">
        <v>372.40000000000003</v>
      </c>
      <c r="CH10" s="238">
        <v>406.6</v>
      </c>
      <c r="CI10" s="238">
        <f t="shared" si="2"/>
        <v>2490.1</v>
      </c>
    </row>
    <row r="11" spans="1:87" ht="16.5" x14ac:dyDescent="0.2">
      <c r="A11" s="24" t="s">
        <v>238</v>
      </c>
      <c r="C11" s="133">
        <f>356.2</f>
        <v>356.2</v>
      </c>
      <c r="D11" s="61">
        <v>45.9</v>
      </c>
      <c r="E11" s="61">
        <v>119.6</v>
      </c>
      <c r="F11" s="307">
        <f>SUM(C11:E11)</f>
        <v>521.69999999999993</v>
      </c>
      <c r="H11" s="237">
        <f>383-2.4</f>
        <v>380.6</v>
      </c>
      <c r="I11" s="61">
        <v>15.1</v>
      </c>
      <c r="J11" s="61">
        <v>134.19999999999999</v>
      </c>
      <c r="K11" s="98">
        <f>SUM(H11:J11)</f>
        <v>529.90000000000009</v>
      </c>
      <c r="M11" s="237">
        <f>739.3-2.5</f>
        <v>736.8</v>
      </c>
      <c r="N11" s="61">
        <v>61</v>
      </c>
      <c r="O11" s="61">
        <v>253.8</v>
      </c>
      <c r="P11" s="257">
        <f>SUM(M11:O11)</f>
        <v>1051.5999999999999</v>
      </c>
      <c r="R11" s="237">
        <v>424.9</v>
      </c>
      <c r="S11" s="61">
        <v>15.4</v>
      </c>
      <c r="T11" s="61">
        <v>127.2</v>
      </c>
      <c r="U11" s="98">
        <f>SUM(R11:T11)</f>
        <v>567.5</v>
      </c>
      <c r="W11" s="237">
        <f>1164.2-2.5</f>
        <v>1161.7</v>
      </c>
      <c r="X11" s="61">
        <v>76.400000000000006</v>
      </c>
      <c r="Y11" s="61">
        <v>381</v>
      </c>
      <c r="Z11" s="308">
        <f>SUM(W11:Y11)</f>
        <v>1619.1000000000001</v>
      </c>
      <c r="AA11" s="132"/>
      <c r="AB11" s="133">
        <v>520.29999999999995</v>
      </c>
      <c r="AC11" s="61">
        <v>35.5</v>
      </c>
      <c r="AD11" s="61">
        <v>94.4</v>
      </c>
      <c r="AE11" s="98">
        <f>SUM(AB11:AD11)</f>
        <v>650.19999999999993</v>
      </c>
      <c r="AG11" s="237">
        <f>H11+R11+AB11+C11</f>
        <v>1682</v>
      </c>
      <c r="AH11" s="61">
        <f>I11+S11+AC11+D11</f>
        <v>111.9</v>
      </c>
      <c r="AI11" s="61">
        <f>E11+T11+AD11+J11</f>
        <v>475.40000000000003</v>
      </c>
      <c r="AJ11" s="257">
        <f>SUM(AG11:AI11)</f>
        <v>2269.3000000000002</v>
      </c>
      <c r="AK11" s="132"/>
      <c r="AL11" s="133">
        <v>410.5</v>
      </c>
      <c r="AM11" s="61">
        <v>18.8</v>
      </c>
      <c r="AN11" s="61">
        <v>101.7</v>
      </c>
      <c r="AO11" s="130">
        <v>372.90000000000003</v>
      </c>
      <c r="AP11" s="132"/>
      <c r="AQ11" s="133">
        <v>411.8</v>
      </c>
      <c r="AR11" s="61">
        <v>22.9</v>
      </c>
      <c r="AS11" s="61">
        <v>110.9</v>
      </c>
      <c r="AT11" s="98">
        <f>SUM(AQ11:AS11)</f>
        <v>545.6</v>
      </c>
      <c r="AV11" s="237">
        <v>822.3</v>
      </c>
      <c r="AW11" s="61">
        <v>41.7</v>
      </c>
      <c r="AX11" s="61">
        <v>212.6</v>
      </c>
      <c r="AY11" s="257">
        <f>SUM(AV11:AX11)</f>
        <v>1076.5999999999999</v>
      </c>
      <c r="BB11" s="133">
        <v>430.4</v>
      </c>
      <c r="BC11" s="61">
        <v>26.4</v>
      </c>
      <c r="BD11" s="261">
        <v>112.6</v>
      </c>
      <c r="BE11" s="251">
        <f>SUM(BB11:BD11)</f>
        <v>569.4</v>
      </c>
      <c r="BG11" s="133">
        <v>1252.7</v>
      </c>
      <c r="BH11" s="61">
        <v>68.099999999999994</v>
      </c>
      <c r="BI11" s="61">
        <v>325.2</v>
      </c>
      <c r="BJ11" s="257">
        <f>SUM(BG11:BI11)</f>
        <v>1646</v>
      </c>
      <c r="BL11" s="237">
        <v>547.20000000000005</v>
      </c>
      <c r="BM11" s="61">
        <v>41.6</v>
      </c>
      <c r="BN11" s="261">
        <v>116.1</v>
      </c>
      <c r="BO11" s="252">
        <f>SUM(BL11:BN11)</f>
        <v>704.90000000000009</v>
      </c>
      <c r="BQ11" s="133">
        <v>1799.9</v>
      </c>
      <c r="BR11" s="61">
        <v>109.7</v>
      </c>
      <c r="BS11" s="61">
        <v>441.3</v>
      </c>
      <c r="BT11" s="257">
        <f>SUM(BQ11:BS11)</f>
        <v>2350.9</v>
      </c>
      <c r="BV11" s="133">
        <v>469.6</v>
      </c>
      <c r="BW11" s="61">
        <v>22.5</v>
      </c>
      <c r="BX11" s="61">
        <v>82.9</v>
      </c>
      <c r="BY11" s="257">
        <f>SUM(BV11:BX11)</f>
        <v>575</v>
      </c>
      <c r="CA11" s="133">
        <v>462.6</v>
      </c>
      <c r="CB11" s="61">
        <v>20.2</v>
      </c>
      <c r="CC11" s="61">
        <v>91.1</v>
      </c>
      <c r="CD11" s="257">
        <f t="shared" si="1"/>
        <v>573.9</v>
      </c>
      <c r="CF11" s="133">
        <v>932.2</v>
      </c>
      <c r="CG11" s="61">
        <v>42.7</v>
      </c>
      <c r="CH11" s="61">
        <v>174</v>
      </c>
      <c r="CI11" s="257">
        <f t="shared" si="2"/>
        <v>1148.9000000000001</v>
      </c>
    </row>
    <row r="12" spans="1:87" x14ac:dyDescent="0.2">
      <c r="A12" s="267" t="s">
        <v>69</v>
      </c>
      <c r="B12" s="59"/>
      <c r="C12" s="246">
        <f>1206.2</f>
        <v>1206.2</v>
      </c>
      <c r="D12" s="247">
        <v>209.2</v>
      </c>
      <c r="E12" s="247">
        <v>352.3</v>
      </c>
      <c r="F12" s="248">
        <f>SUM(C12:E12)</f>
        <v>1767.7</v>
      </c>
      <c r="G12" s="59"/>
      <c r="H12" s="246">
        <f>1372.1</f>
        <v>1372.1</v>
      </c>
      <c r="I12" s="247">
        <v>214.8</v>
      </c>
      <c r="J12" s="247">
        <v>387.4</v>
      </c>
      <c r="K12" s="248">
        <f>SUM(H12:J12)</f>
        <v>1974.2999999999997</v>
      </c>
      <c r="M12" s="246">
        <f>2578.3</f>
        <v>2578.3000000000002</v>
      </c>
      <c r="N12" s="247">
        <v>424</v>
      </c>
      <c r="O12" s="247">
        <v>739.7</v>
      </c>
      <c r="P12" s="248">
        <f>SUM(M12:O12)</f>
        <v>3742</v>
      </c>
      <c r="R12" s="246">
        <v>1475.6</v>
      </c>
      <c r="S12" s="247">
        <v>226.9</v>
      </c>
      <c r="T12" s="247">
        <v>373.5</v>
      </c>
      <c r="U12" s="248">
        <f>SUM(R12:T12)</f>
        <v>2076</v>
      </c>
      <c r="V12" s="132"/>
      <c r="W12" s="246">
        <f>4053.9</f>
        <v>4053.9</v>
      </c>
      <c r="X12" s="247">
        <v>650.9</v>
      </c>
      <c r="Y12" s="247">
        <v>1113.2</v>
      </c>
      <c r="Z12" s="248">
        <f>SUM(W12:Y12)</f>
        <v>5818</v>
      </c>
      <c r="AA12" s="132"/>
      <c r="AB12" s="246">
        <v>1670.8</v>
      </c>
      <c r="AC12" s="247">
        <v>348.9</v>
      </c>
      <c r="AD12" s="247">
        <v>382.2</v>
      </c>
      <c r="AE12" s="248">
        <f>SUM(AB12:AD12)</f>
        <v>2401.8999999999996</v>
      </c>
      <c r="AF12" s="132"/>
      <c r="AG12" s="246">
        <f>H12+R12+AB12+C12</f>
        <v>5724.7</v>
      </c>
      <c r="AH12" s="247">
        <f t="shared" ref="AH12" si="11">I12+S12+AC12+D12</f>
        <v>999.8</v>
      </c>
      <c r="AI12" s="247">
        <f>E12+T12+AD12+J12</f>
        <v>1495.4</v>
      </c>
      <c r="AJ12" s="248">
        <f>SUM(AG12:AI12)</f>
        <v>8219.9</v>
      </c>
      <c r="AK12" s="132"/>
      <c r="AL12" s="246">
        <v>1347.6</v>
      </c>
      <c r="AM12" s="247">
        <v>202.6</v>
      </c>
      <c r="AN12" s="247">
        <v>352.8</v>
      </c>
      <c r="AO12" s="248">
        <v>1902.9999999999998</v>
      </c>
      <c r="AP12" s="132"/>
      <c r="AQ12" s="246">
        <v>1492.9</v>
      </c>
      <c r="AR12" s="247">
        <v>228.9</v>
      </c>
      <c r="AS12" s="247">
        <v>399.9</v>
      </c>
      <c r="AT12" s="248">
        <f>SUM(AQ12:AS12)</f>
        <v>2121.7000000000003</v>
      </c>
      <c r="AU12" s="132"/>
      <c r="AV12" s="246">
        <v>2840.5</v>
      </c>
      <c r="AW12" s="247">
        <v>431.5</v>
      </c>
      <c r="AX12" s="247">
        <v>752.7</v>
      </c>
      <c r="AY12" s="248">
        <f>SUM(AV12:AX12)</f>
        <v>4024.7</v>
      </c>
      <c r="BB12" s="246">
        <v>1512.8</v>
      </c>
      <c r="BC12" s="247">
        <v>235.5</v>
      </c>
      <c r="BD12" s="268">
        <v>370.5</v>
      </c>
      <c r="BE12" s="268">
        <v>2118.8000000000002</v>
      </c>
      <c r="BG12" s="246">
        <v>4353.3</v>
      </c>
      <c r="BH12" s="247">
        <v>667</v>
      </c>
      <c r="BI12" s="247">
        <v>1123.2</v>
      </c>
      <c r="BJ12" s="268">
        <f>SUM(BG12:BI12)</f>
        <v>6143.5</v>
      </c>
      <c r="BK12" s="132"/>
      <c r="BL12" s="246">
        <v>1818.8</v>
      </c>
      <c r="BM12" s="247">
        <v>371.2</v>
      </c>
      <c r="BN12" s="268">
        <v>417.5</v>
      </c>
      <c r="BO12" s="268">
        <f>SUM(BL12:BN12)</f>
        <v>2607.5</v>
      </c>
      <c r="BP12" s="28"/>
      <c r="BQ12" s="246">
        <v>6172.1</v>
      </c>
      <c r="BR12" s="247">
        <v>1038.2</v>
      </c>
      <c r="BS12" s="268">
        <v>1540.7</v>
      </c>
      <c r="BT12" s="248">
        <f>SUM(BQ12:BS12)</f>
        <v>8751</v>
      </c>
      <c r="BV12" s="246">
        <f>SUM(BV10:BV11)</f>
        <v>1394.8</v>
      </c>
      <c r="BW12" s="247">
        <f>SUM(BW10:BW11)</f>
        <v>210</v>
      </c>
      <c r="BX12" s="247">
        <f>SUM(BX10:BX11)</f>
        <v>290.60000000000002</v>
      </c>
      <c r="BY12" s="248">
        <f>SUM(BY10:BY11)</f>
        <v>1895.4</v>
      </c>
      <c r="CA12" s="246">
        <v>1248.5</v>
      </c>
      <c r="CB12" s="247">
        <v>205.1</v>
      </c>
      <c r="CC12" s="247">
        <v>290</v>
      </c>
      <c r="CD12" s="248">
        <f t="shared" si="1"/>
        <v>1743.6</v>
      </c>
      <c r="CF12" s="246">
        <v>2643.3</v>
      </c>
      <c r="CG12" s="247">
        <v>415.1</v>
      </c>
      <c r="CH12" s="247">
        <v>580.6</v>
      </c>
      <c r="CI12" s="248">
        <f t="shared" si="2"/>
        <v>3639</v>
      </c>
    </row>
    <row r="13" spans="1:87" s="28" customFormat="1" x14ac:dyDescent="0.2">
      <c r="A13" s="27"/>
      <c r="C13" s="61"/>
      <c r="D13" s="61"/>
      <c r="E13" s="61"/>
      <c r="F13" s="257"/>
      <c r="H13" s="133"/>
      <c r="I13" s="61"/>
      <c r="J13" s="61"/>
      <c r="K13" s="98"/>
      <c r="M13" s="133"/>
      <c r="N13" s="61"/>
      <c r="O13" s="61"/>
      <c r="P13" s="98"/>
      <c r="R13" s="133"/>
      <c r="S13" s="61"/>
      <c r="T13" s="61"/>
      <c r="U13" s="98"/>
      <c r="V13" s="132"/>
      <c r="W13" s="133"/>
      <c r="X13" s="61"/>
      <c r="Y13" s="61"/>
      <c r="Z13" s="130"/>
      <c r="AA13" s="132"/>
      <c r="AB13" s="133"/>
      <c r="AC13" s="61"/>
      <c r="AD13" s="61"/>
      <c r="AE13" s="98"/>
      <c r="AF13" s="132"/>
      <c r="AG13" s="133"/>
      <c r="AH13" s="61"/>
      <c r="AI13" s="61"/>
      <c r="AJ13" s="98"/>
      <c r="AK13" s="132"/>
      <c r="AL13" s="133"/>
      <c r="AM13" s="61"/>
      <c r="AN13" s="61"/>
      <c r="AO13" s="130"/>
      <c r="AP13" s="132"/>
      <c r="AQ13" s="133"/>
      <c r="AR13" s="61"/>
      <c r="AS13" s="61"/>
      <c r="AT13" s="130"/>
      <c r="AU13" s="132"/>
      <c r="AV13" s="133"/>
      <c r="AW13" s="61"/>
      <c r="AX13" s="61"/>
      <c r="AY13" s="98"/>
      <c r="BB13" s="133"/>
      <c r="BC13" s="61"/>
      <c r="BD13" s="254"/>
      <c r="BE13" s="252"/>
      <c r="BG13" s="133"/>
      <c r="BH13" s="61"/>
      <c r="BI13" s="61"/>
      <c r="BJ13" s="98"/>
      <c r="BK13" s="132"/>
      <c r="BL13" s="133"/>
      <c r="BM13" s="61"/>
      <c r="BN13" s="254"/>
      <c r="BO13" s="252"/>
      <c r="BQ13" s="133"/>
      <c r="BR13" s="61"/>
      <c r="BS13" s="254"/>
      <c r="BT13" s="98"/>
      <c r="BV13" s="133"/>
      <c r="BW13" s="61"/>
      <c r="BX13" s="61"/>
      <c r="BY13" s="98"/>
      <c r="CA13" s="133"/>
      <c r="CB13" s="61"/>
      <c r="CC13" s="61"/>
      <c r="CD13" s="98"/>
      <c r="CF13" s="133"/>
      <c r="CG13" s="61"/>
      <c r="CH13" s="61"/>
      <c r="CI13" s="98"/>
    </row>
    <row r="14" spans="1:87" s="28" customFormat="1" x14ac:dyDescent="0.2">
      <c r="A14" s="27" t="s">
        <v>210</v>
      </c>
      <c r="C14" s="61"/>
      <c r="D14" s="61"/>
      <c r="E14" s="61"/>
      <c r="F14" s="98"/>
      <c r="H14" s="133"/>
      <c r="I14" s="61"/>
      <c r="J14" s="61"/>
      <c r="K14" s="98"/>
      <c r="M14" s="133"/>
      <c r="N14" s="61"/>
      <c r="O14" s="61"/>
      <c r="P14" s="98"/>
      <c r="R14" s="133"/>
      <c r="S14" s="61"/>
      <c r="T14" s="61"/>
      <c r="U14" s="98"/>
      <c r="V14" s="132"/>
      <c r="W14" s="133"/>
      <c r="X14" s="61"/>
      <c r="Y14" s="61"/>
      <c r="Z14" s="130"/>
      <c r="AA14" s="132"/>
      <c r="AB14" s="133"/>
      <c r="AC14" s="61"/>
      <c r="AD14" s="61"/>
      <c r="AE14" s="98"/>
      <c r="AF14" s="132"/>
      <c r="AG14" s="133"/>
      <c r="AH14" s="61"/>
      <c r="AI14" s="61"/>
      <c r="AJ14" s="98"/>
      <c r="AK14" s="132"/>
      <c r="AL14" s="133"/>
      <c r="AM14" s="61"/>
      <c r="AN14" s="61"/>
      <c r="AO14" s="130"/>
      <c r="AP14" s="132"/>
      <c r="AQ14" s="133"/>
      <c r="AR14" s="61"/>
      <c r="AS14" s="61"/>
      <c r="AT14" s="130"/>
      <c r="AU14" s="132"/>
      <c r="AV14" s="133"/>
      <c r="AW14" s="61"/>
      <c r="AX14" s="61"/>
      <c r="AY14" s="98"/>
      <c r="BB14" s="133"/>
      <c r="BC14" s="61"/>
      <c r="BD14" s="254"/>
      <c r="BE14" s="252"/>
      <c r="BG14" s="133"/>
      <c r="BH14" s="61"/>
      <c r="BI14" s="61"/>
      <c r="BJ14" s="98"/>
      <c r="BK14" s="132"/>
      <c r="BL14" s="133"/>
      <c r="BM14" s="61"/>
      <c r="BN14" s="254"/>
      <c r="BO14" s="252"/>
      <c r="BQ14" s="133"/>
      <c r="BR14" s="61"/>
      <c r="BS14" s="254"/>
      <c r="BT14" s="98"/>
      <c r="BV14" s="133"/>
      <c r="BW14" s="61"/>
      <c r="BX14" s="61"/>
      <c r="BY14" s="98"/>
      <c r="CA14" s="133"/>
      <c r="CB14" s="61"/>
      <c r="CC14" s="61"/>
      <c r="CD14" s="98"/>
      <c r="CF14" s="133"/>
      <c r="CG14" s="61"/>
      <c r="CH14" s="61"/>
      <c r="CI14" s="98"/>
    </row>
    <row r="15" spans="1:87" s="28" customFormat="1" x14ac:dyDescent="0.2">
      <c r="A15" s="27" t="s">
        <v>173</v>
      </c>
      <c r="C15" s="242">
        <v>787.60000000000014</v>
      </c>
      <c r="D15" s="242">
        <v>173.29999999999998</v>
      </c>
      <c r="E15" s="242">
        <v>211.70000000000002</v>
      </c>
      <c r="F15" s="244">
        <f>SUM(C15:E15)</f>
        <v>1172.6000000000001</v>
      </c>
      <c r="G15" s="242"/>
      <c r="H15" s="241">
        <v>868.59999999999991</v>
      </c>
      <c r="I15" s="242">
        <v>180.9</v>
      </c>
      <c r="J15" s="242">
        <v>227.5</v>
      </c>
      <c r="K15" s="244">
        <f>SUM(H15:J15)</f>
        <v>1277</v>
      </c>
      <c r="L15" s="242"/>
      <c r="M15" s="241">
        <v>1656.2</v>
      </c>
      <c r="N15" s="242">
        <v>354.2</v>
      </c>
      <c r="O15" s="242">
        <v>439.2</v>
      </c>
      <c r="P15" s="244">
        <f>SUM(M15:O15)</f>
        <v>2449.6</v>
      </c>
      <c r="Q15" s="242"/>
      <c r="R15" s="241">
        <v>921.69999999999993</v>
      </c>
      <c r="S15" s="242">
        <v>182.9</v>
      </c>
      <c r="T15" s="242">
        <v>225</v>
      </c>
      <c r="U15" s="244">
        <f>SUM(R15:T15)</f>
        <v>1329.6</v>
      </c>
      <c r="V15" s="241"/>
      <c r="W15" s="241">
        <v>2577.9</v>
      </c>
      <c r="X15" s="242">
        <v>537.1</v>
      </c>
      <c r="Y15" s="242">
        <v>664.2</v>
      </c>
      <c r="Z15" s="241">
        <f>SUM(W15:Y15)</f>
        <v>3779.2</v>
      </c>
      <c r="AA15" s="241"/>
      <c r="AB15" s="241">
        <v>1014.4000000000001</v>
      </c>
      <c r="AC15" s="242">
        <v>247.5</v>
      </c>
      <c r="AD15" s="242">
        <v>255.79999999999998</v>
      </c>
      <c r="AE15" s="244">
        <f>SUM(AB15:AD15)</f>
        <v>1517.7</v>
      </c>
      <c r="AF15" s="241"/>
      <c r="AG15" s="241">
        <v>3592.3999999999996</v>
      </c>
      <c r="AH15" s="242">
        <v>784.59999999999991</v>
      </c>
      <c r="AI15" s="242">
        <v>920</v>
      </c>
      <c r="AJ15" s="244">
        <f>SUM(AG15:AI15)</f>
        <v>5297</v>
      </c>
      <c r="AK15" s="241"/>
      <c r="AL15" s="241">
        <v>866.8</v>
      </c>
      <c r="AM15" s="242">
        <v>185.39999999999998</v>
      </c>
      <c r="AN15" s="242">
        <v>232.8</v>
      </c>
      <c r="AO15" s="241">
        <f>SUM(AL15:AN15)</f>
        <v>1284.9999999999998</v>
      </c>
      <c r="AP15" s="241"/>
      <c r="AQ15" s="241">
        <v>958.60000000000014</v>
      </c>
      <c r="AR15" s="242">
        <v>191.79999999999998</v>
      </c>
      <c r="AS15" s="242">
        <v>253.9</v>
      </c>
      <c r="AT15" s="241">
        <f>SUM(AQ15:AS15)</f>
        <v>1404.3000000000002</v>
      </c>
      <c r="AU15" s="241"/>
      <c r="AV15" s="241">
        <v>1825.3999999999999</v>
      </c>
      <c r="AW15" s="242">
        <v>377.2</v>
      </c>
      <c r="AX15" s="242">
        <v>486.69999999999993</v>
      </c>
      <c r="AY15" s="244">
        <f>SUM(AV15:AX15)</f>
        <v>2689.2999999999997</v>
      </c>
      <c r="AZ15" s="242"/>
      <c r="BA15" s="242"/>
      <c r="BB15" s="241">
        <v>957.1</v>
      </c>
      <c r="BC15" s="242">
        <v>189.99999999999997</v>
      </c>
      <c r="BD15" s="253">
        <v>234.9</v>
      </c>
      <c r="BE15" s="253">
        <f>SUM(BB15:BD15)</f>
        <v>1382</v>
      </c>
      <c r="BF15" s="242"/>
      <c r="BG15" s="241">
        <v>2782.5</v>
      </c>
      <c r="BH15" s="242">
        <v>567.19999999999993</v>
      </c>
      <c r="BI15" s="242">
        <v>721.59999999999991</v>
      </c>
      <c r="BJ15" s="244">
        <f>SUM(BG15:BI15)</f>
        <v>4071.2999999999997</v>
      </c>
      <c r="BK15" s="241"/>
      <c r="BL15" s="241">
        <v>1089.8</v>
      </c>
      <c r="BM15" s="242">
        <v>265.7</v>
      </c>
      <c r="BN15" s="253">
        <v>255</v>
      </c>
      <c r="BO15" s="253">
        <f>SUM(BL15:BN15)</f>
        <v>1610.5</v>
      </c>
      <c r="BP15" s="242"/>
      <c r="BQ15" s="241">
        <v>3872.3</v>
      </c>
      <c r="BR15" s="242">
        <v>832.9</v>
      </c>
      <c r="BS15" s="253">
        <v>976.6</v>
      </c>
      <c r="BT15" s="244">
        <f>SUM(BQ15:BS15)</f>
        <v>5681.8</v>
      </c>
      <c r="BV15" s="241">
        <v>861.20000000000016</v>
      </c>
      <c r="BW15" s="242">
        <v>192.1</v>
      </c>
      <c r="BX15" s="242">
        <v>200.20000000000002</v>
      </c>
      <c r="BY15" s="244">
        <f>SUM(BV15:BX15)</f>
        <v>1253.5000000000002</v>
      </c>
      <c r="CA15" s="241">
        <v>733.4</v>
      </c>
      <c r="CB15" s="242">
        <v>159.6</v>
      </c>
      <c r="CC15" s="242">
        <v>162.9</v>
      </c>
      <c r="CD15" s="244">
        <f t="shared" ref="CD15:CD17" si="12">SUM(CA15:CC15)</f>
        <v>1055.9000000000001</v>
      </c>
      <c r="CF15" s="241">
        <v>1594.6000000000001</v>
      </c>
      <c r="CG15" s="242">
        <v>351.7</v>
      </c>
      <c r="CH15" s="242">
        <v>363.1</v>
      </c>
      <c r="CI15" s="244">
        <f t="shared" ref="CI15:CI17" si="13">SUM(CF15:CH15)</f>
        <v>2309.4</v>
      </c>
    </row>
    <row r="16" spans="1:87" s="28" customFormat="1" x14ac:dyDescent="0.2">
      <c r="A16" s="26" t="s">
        <v>209</v>
      </c>
      <c r="C16" s="61">
        <f>356.3-0.1</f>
        <v>356.2</v>
      </c>
      <c r="D16" s="61">
        <v>45.9</v>
      </c>
      <c r="E16" s="61">
        <v>119.6</v>
      </c>
      <c r="F16" s="309">
        <f>SUM(C16:E16)</f>
        <v>521.69999999999993</v>
      </c>
      <c r="H16" s="133">
        <f>383-2.4</f>
        <v>380.6</v>
      </c>
      <c r="I16" s="61">
        <v>15.1</v>
      </c>
      <c r="J16" s="61">
        <v>134.19999999999999</v>
      </c>
      <c r="K16" s="259">
        <f>SUM(H16:J16)</f>
        <v>529.90000000000009</v>
      </c>
      <c r="M16" s="245">
        <f>739.3-2.5</f>
        <v>736.8</v>
      </c>
      <c r="N16" s="61">
        <v>61</v>
      </c>
      <c r="O16" s="61">
        <v>253.8</v>
      </c>
      <c r="P16" s="259">
        <f>SUM(M16:O16)</f>
        <v>1051.5999999999999</v>
      </c>
      <c r="R16" s="133">
        <v>424.9</v>
      </c>
      <c r="S16" s="61">
        <v>15.4</v>
      </c>
      <c r="T16" s="61">
        <v>127.2</v>
      </c>
      <c r="U16" s="259">
        <f>SUM(R16:T16)</f>
        <v>567.5</v>
      </c>
      <c r="V16" s="132"/>
      <c r="W16" s="133">
        <f>1164.2-2.5</f>
        <v>1161.7</v>
      </c>
      <c r="X16" s="61">
        <v>76.400000000000006</v>
      </c>
      <c r="Y16" s="61">
        <v>381</v>
      </c>
      <c r="Z16" s="130">
        <f>SUM(W16:Y16)</f>
        <v>1619.1000000000001</v>
      </c>
      <c r="AA16" s="132"/>
      <c r="AB16" s="133">
        <v>520.29999999999995</v>
      </c>
      <c r="AC16" s="61">
        <v>35.5</v>
      </c>
      <c r="AD16" s="61">
        <v>94.4</v>
      </c>
      <c r="AE16" s="98">
        <f>SUM(AB16:AD16)</f>
        <v>650.19999999999993</v>
      </c>
      <c r="AF16" s="132"/>
      <c r="AG16" s="133">
        <f>H16+R16+AB16+C16</f>
        <v>1682</v>
      </c>
      <c r="AH16" s="61">
        <f>I16+S16+AC16+D16</f>
        <v>111.9</v>
      </c>
      <c r="AI16" s="61">
        <f>E16+T16+AD16+J16</f>
        <v>475.40000000000003</v>
      </c>
      <c r="AJ16" s="98">
        <f>SUM(AG16:AI16)</f>
        <v>2269.3000000000002</v>
      </c>
      <c r="AK16" s="132"/>
      <c r="AL16" s="133">
        <v>410.5</v>
      </c>
      <c r="AM16" s="61">
        <v>18.8</v>
      </c>
      <c r="AN16" s="61">
        <v>101.7</v>
      </c>
      <c r="AO16" s="130">
        <v>372.90000000000003</v>
      </c>
      <c r="AP16" s="132"/>
      <c r="AQ16" s="133">
        <v>411.8</v>
      </c>
      <c r="AR16" s="61">
        <v>22.9</v>
      </c>
      <c r="AS16" s="61">
        <v>110.9</v>
      </c>
      <c r="AT16" s="264">
        <f>SUM(AQ16:AS16)</f>
        <v>545.6</v>
      </c>
      <c r="AU16" s="132"/>
      <c r="AV16" s="133">
        <v>822.3</v>
      </c>
      <c r="AW16" s="61">
        <v>41.7</v>
      </c>
      <c r="AX16" s="61">
        <v>212.6</v>
      </c>
      <c r="AY16" s="98">
        <f>SUM(AV16:AX16)</f>
        <v>1076.5999999999999</v>
      </c>
      <c r="BB16" s="133">
        <v>430.4</v>
      </c>
      <c r="BC16" s="61">
        <v>26.4</v>
      </c>
      <c r="BD16" s="258">
        <v>112.6</v>
      </c>
      <c r="BE16" s="256">
        <f>SUM(BB16:BD16)</f>
        <v>569.4</v>
      </c>
      <c r="BG16" s="133">
        <v>1252.7</v>
      </c>
      <c r="BH16" s="61">
        <v>68.099999999999994</v>
      </c>
      <c r="BI16" s="61">
        <v>325.2</v>
      </c>
      <c r="BJ16" s="98">
        <f>SUM(BG16:BI16)</f>
        <v>1646</v>
      </c>
      <c r="BK16" s="132"/>
      <c r="BL16" s="133">
        <v>547.20000000000005</v>
      </c>
      <c r="BM16" s="61">
        <v>41.6</v>
      </c>
      <c r="BN16" s="258">
        <v>116.1</v>
      </c>
      <c r="BO16" s="252">
        <f>SUM(BL16:BN16)</f>
        <v>704.90000000000009</v>
      </c>
      <c r="BQ16" s="133">
        <v>1799.9</v>
      </c>
      <c r="BR16" s="61">
        <v>109.7</v>
      </c>
      <c r="BS16" s="258">
        <v>441.3</v>
      </c>
      <c r="BT16" s="259">
        <f>SUM(BQ16:BS16)</f>
        <v>2350.9</v>
      </c>
      <c r="BV16" s="133">
        <v>469.6</v>
      </c>
      <c r="BW16" s="61">
        <v>22.5</v>
      </c>
      <c r="BX16" s="61">
        <v>82.9</v>
      </c>
      <c r="BY16" s="98">
        <f>SUM(BV16:BX16)</f>
        <v>575</v>
      </c>
      <c r="CA16" s="133">
        <v>462.6</v>
      </c>
      <c r="CB16" s="61">
        <v>20.2</v>
      </c>
      <c r="CC16" s="61">
        <v>91.1</v>
      </c>
      <c r="CD16" s="98">
        <f t="shared" si="12"/>
        <v>573.9</v>
      </c>
      <c r="CF16" s="133">
        <v>932.2</v>
      </c>
      <c r="CG16" s="61">
        <v>42.7</v>
      </c>
      <c r="CH16" s="61">
        <v>174</v>
      </c>
      <c r="CI16" s="98">
        <f t="shared" si="13"/>
        <v>1148.9000000000001</v>
      </c>
    </row>
    <row r="17" spans="1:87" s="28" customFormat="1" x14ac:dyDescent="0.2">
      <c r="A17" s="240" t="s">
        <v>75</v>
      </c>
      <c r="C17" s="250">
        <f>SUM(C15:C16)</f>
        <v>1143.8000000000002</v>
      </c>
      <c r="D17" s="250">
        <f>SUM(D15:D16)</f>
        <v>219.2</v>
      </c>
      <c r="E17" s="250">
        <f>SUM(E15:E16)</f>
        <v>331.3</v>
      </c>
      <c r="F17" s="262">
        <f>SUM(F15:F16)</f>
        <v>1694.3000000000002</v>
      </c>
      <c r="G17" s="242"/>
      <c r="H17" s="255">
        <f>SUM(H15:H16)</f>
        <v>1249.1999999999998</v>
      </c>
      <c r="I17" s="250">
        <f>SUM(I15:I16)</f>
        <v>196</v>
      </c>
      <c r="J17" s="250">
        <f>SUM(J15:J16)</f>
        <v>361.7</v>
      </c>
      <c r="K17" s="262">
        <f>SUM(K15:K16)</f>
        <v>1806.9</v>
      </c>
      <c r="L17" s="242"/>
      <c r="M17" s="255">
        <f>SUM(M15:M16)</f>
        <v>2393</v>
      </c>
      <c r="N17" s="250">
        <f>SUM(N15:N16)</f>
        <v>415.2</v>
      </c>
      <c r="O17" s="250">
        <f>SUM(O15:O16)</f>
        <v>693</v>
      </c>
      <c r="P17" s="262">
        <f>SUM(P15:P16)</f>
        <v>3501.2</v>
      </c>
      <c r="Q17" s="242"/>
      <c r="R17" s="255">
        <f>SUM(R15:R16)</f>
        <v>1346.6</v>
      </c>
      <c r="S17" s="250">
        <f>SUM(S15:S16)</f>
        <v>198.3</v>
      </c>
      <c r="T17" s="250">
        <f>SUM(T15:T16)</f>
        <v>352.2</v>
      </c>
      <c r="U17" s="262">
        <f>SUM(U15:U16)</f>
        <v>1897.1</v>
      </c>
      <c r="V17" s="241"/>
      <c r="W17" s="255">
        <f>SUM(W15:W16)</f>
        <v>3739.6000000000004</v>
      </c>
      <c r="X17" s="250">
        <f>SUM(X15:X16)</f>
        <v>613.5</v>
      </c>
      <c r="Y17" s="250">
        <f>SUM(Y15:Y16)</f>
        <v>1045.2</v>
      </c>
      <c r="Z17" s="255">
        <f>SUM(Z15:Z16)</f>
        <v>5398.3</v>
      </c>
      <c r="AA17" s="241"/>
      <c r="AB17" s="255">
        <f>SUM(AB15:AB16)</f>
        <v>1534.7</v>
      </c>
      <c r="AC17" s="250">
        <f>SUM(AC15:AC16)</f>
        <v>283</v>
      </c>
      <c r="AD17" s="250">
        <f>SUM(AD15:AD16)</f>
        <v>350.2</v>
      </c>
      <c r="AE17" s="262">
        <f>SUM(AE15:AE16)</f>
        <v>2167.9</v>
      </c>
      <c r="AF17" s="241"/>
      <c r="AG17" s="255">
        <f>SUM(AG15:AG16)</f>
        <v>5274.4</v>
      </c>
      <c r="AH17" s="250">
        <f>SUM(AH15:AH16)</f>
        <v>896.49999999999989</v>
      </c>
      <c r="AI17" s="250">
        <f>SUM(AI15:AI16)</f>
        <v>1395.4</v>
      </c>
      <c r="AJ17" s="262">
        <f>SUM(AJ15:AJ16)</f>
        <v>7566.3</v>
      </c>
      <c r="AK17" s="241"/>
      <c r="AL17" s="255">
        <f>SUM(AL15:AL16)</f>
        <v>1277.3</v>
      </c>
      <c r="AM17" s="250">
        <f>SUM(AM15:AM16)</f>
        <v>204.2</v>
      </c>
      <c r="AN17" s="250">
        <f>SUM(AN15:AN16)</f>
        <v>334.5</v>
      </c>
      <c r="AO17" s="255">
        <f>SUM(AO15:AO16)</f>
        <v>1657.8999999999999</v>
      </c>
      <c r="AP17" s="241"/>
      <c r="AQ17" s="255">
        <f>SUM(AQ15:AQ16)</f>
        <v>1370.4</v>
      </c>
      <c r="AR17" s="250">
        <f>SUM(AR15:AR16)</f>
        <v>214.7</v>
      </c>
      <c r="AS17" s="250">
        <f>SUM(AS15:AS16)</f>
        <v>364.8</v>
      </c>
      <c r="AT17" s="262">
        <f>SUM(AT15:AT16)</f>
        <v>1949.9</v>
      </c>
      <c r="AU17" s="244"/>
      <c r="AV17" s="255">
        <f>SUM(AV15:AV16)</f>
        <v>2647.7</v>
      </c>
      <c r="AW17" s="250">
        <f>SUM(AW15:AW16)</f>
        <v>418.9</v>
      </c>
      <c r="AX17" s="250">
        <f>SUM(AX15:AX16)</f>
        <v>699.3</v>
      </c>
      <c r="AY17" s="262">
        <f>SUM(AY15:AY16)</f>
        <v>3765.8999999999996</v>
      </c>
      <c r="AZ17" s="242"/>
      <c r="BA17" s="242"/>
      <c r="BB17" s="255">
        <f>SUM(BB15:BB16)</f>
        <v>1387.5</v>
      </c>
      <c r="BC17" s="250">
        <f>SUM(BC15:BC16)</f>
        <v>216.39999999999998</v>
      </c>
      <c r="BD17" s="250">
        <f>SUM(BD15:BD16)</f>
        <v>347.5</v>
      </c>
      <c r="BE17" s="262">
        <f>SUM(BE15:BE16)</f>
        <v>1951.4</v>
      </c>
      <c r="BF17" s="242"/>
      <c r="BG17" s="255">
        <f>SUM(BG15:BG16)</f>
        <v>4035.2</v>
      </c>
      <c r="BH17" s="250">
        <f>SUM(BH15:BH16)</f>
        <v>635.29999999999995</v>
      </c>
      <c r="BI17" s="250">
        <f>SUM(BI15:BI16)</f>
        <v>1046.8</v>
      </c>
      <c r="BJ17" s="262">
        <f>SUM(BJ15:BJ16)</f>
        <v>5717.2999999999993</v>
      </c>
      <c r="BK17" s="242"/>
      <c r="BL17" s="255">
        <f>SUM(BL15:BL16)</f>
        <v>1637</v>
      </c>
      <c r="BM17" s="250">
        <f>SUM(BM15:BM16)</f>
        <v>307.3</v>
      </c>
      <c r="BN17" s="250">
        <f>SUM(BN15:BN16)</f>
        <v>371.1</v>
      </c>
      <c r="BO17" s="262">
        <f>SUM(BO15:BO16)</f>
        <v>2315.4</v>
      </c>
      <c r="BP17" s="242"/>
      <c r="BQ17" s="255">
        <f>SUM(BQ15:BQ16)</f>
        <v>5672.2000000000007</v>
      </c>
      <c r="BR17" s="250">
        <f>SUM(BR15:BR16)</f>
        <v>942.6</v>
      </c>
      <c r="BS17" s="250">
        <f>SUM(BS15:BS16)</f>
        <v>1417.9</v>
      </c>
      <c r="BT17" s="262">
        <f>SUM(BT15:BT16)</f>
        <v>8032.7000000000007</v>
      </c>
      <c r="BV17" s="255">
        <f>SUM(BV15:BV16)</f>
        <v>1330.8000000000002</v>
      </c>
      <c r="BW17" s="250">
        <f>SUM(BW15:BW16)</f>
        <v>214.6</v>
      </c>
      <c r="BX17" s="250">
        <f>SUM(BX15:BX16)</f>
        <v>283.10000000000002</v>
      </c>
      <c r="BY17" s="262">
        <f>SUM(BY15:BY16)</f>
        <v>1828.5000000000002</v>
      </c>
      <c r="CA17" s="255">
        <f>SUM(CA15:CA16)</f>
        <v>1196</v>
      </c>
      <c r="CB17" s="250">
        <f>SUM(CB15:CB16)</f>
        <v>179.79999999999998</v>
      </c>
      <c r="CC17" s="250">
        <f>SUM(CC15:CC16)</f>
        <v>254</v>
      </c>
      <c r="CD17" s="262">
        <f t="shared" si="12"/>
        <v>1629.8</v>
      </c>
      <c r="CF17" s="255">
        <f>SUM(CF15:CF16)</f>
        <v>2526.8000000000002</v>
      </c>
      <c r="CG17" s="250">
        <f>SUM(CG15:CG16)</f>
        <v>394.4</v>
      </c>
      <c r="CH17" s="250">
        <f>SUM(CH15:CH16)</f>
        <v>537.1</v>
      </c>
      <c r="CI17" s="262">
        <f t="shared" si="13"/>
        <v>3458.3</v>
      </c>
    </row>
    <row r="18" spans="1:87" s="28" customFormat="1" x14ac:dyDescent="0.2">
      <c r="A18" s="26"/>
      <c r="C18" s="61"/>
      <c r="D18" s="61"/>
      <c r="E18" s="61"/>
      <c r="F18" s="29"/>
      <c r="G18" s="132"/>
      <c r="H18" s="249"/>
      <c r="I18" s="61"/>
      <c r="J18" s="61"/>
      <c r="K18" s="29"/>
      <c r="L18" s="132"/>
      <c r="M18" s="249"/>
      <c r="N18" s="61"/>
      <c r="O18" s="61"/>
      <c r="P18" s="29"/>
      <c r="Q18" s="132"/>
      <c r="R18" s="249"/>
      <c r="S18" s="61"/>
      <c r="T18" s="61"/>
      <c r="U18" s="29"/>
      <c r="V18" s="132"/>
      <c r="W18" s="245"/>
      <c r="X18" s="61"/>
      <c r="Y18" s="61"/>
      <c r="Z18" s="29"/>
      <c r="AA18" s="132"/>
      <c r="AB18" s="245"/>
      <c r="AC18" s="61"/>
      <c r="AD18" s="61"/>
      <c r="AE18" s="29"/>
      <c r="AF18" s="132"/>
      <c r="AG18" s="133"/>
      <c r="AH18" s="61"/>
      <c r="AI18" s="61"/>
      <c r="AJ18" s="259"/>
      <c r="AK18" s="132"/>
      <c r="AL18" s="245"/>
      <c r="AM18" s="61"/>
      <c r="AN18" s="61"/>
      <c r="AO18" s="29"/>
      <c r="AP18" s="132"/>
      <c r="AQ18" s="245"/>
      <c r="AR18" s="61"/>
      <c r="AS18" s="61"/>
      <c r="AT18" s="29"/>
      <c r="AU18" s="132"/>
      <c r="AV18" s="245"/>
      <c r="AW18" s="61"/>
      <c r="AX18" s="61"/>
      <c r="AY18" s="256"/>
      <c r="BB18" s="245"/>
      <c r="BC18" s="61"/>
      <c r="BD18" s="61"/>
      <c r="BE18" s="260"/>
      <c r="BG18" s="249"/>
      <c r="BH18" s="61"/>
      <c r="BI18" s="61"/>
      <c r="BJ18" s="29"/>
      <c r="BK18" s="99"/>
      <c r="BL18" s="249"/>
      <c r="BM18" s="61"/>
      <c r="BN18" s="61"/>
      <c r="BO18" s="260"/>
      <c r="BQ18" s="249"/>
      <c r="BR18" s="61"/>
      <c r="BS18" s="61"/>
      <c r="BT18" s="256"/>
      <c r="BV18" s="245"/>
      <c r="BW18" s="61"/>
      <c r="BX18" s="61"/>
      <c r="BY18" s="252"/>
      <c r="CA18" s="245"/>
      <c r="CB18" s="61"/>
      <c r="CC18" s="61"/>
      <c r="CD18" s="252"/>
      <c r="CF18" s="245"/>
      <c r="CG18" s="61"/>
      <c r="CH18" s="61"/>
      <c r="CI18" s="252"/>
    </row>
    <row r="19" spans="1:87" x14ac:dyDescent="0.2">
      <c r="A19" s="58" t="s">
        <v>22</v>
      </c>
      <c r="B19" s="60"/>
      <c r="C19" s="131">
        <v>62.5</v>
      </c>
      <c r="D19" s="111">
        <v>-8.6</v>
      </c>
      <c r="E19" s="111">
        <v>20.9</v>
      </c>
      <c r="F19" s="118">
        <f>SUM(C19:E19)</f>
        <v>74.8</v>
      </c>
      <c r="G19" s="149"/>
      <c r="H19" s="131">
        <v>122.9</v>
      </c>
      <c r="I19" s="111">
        <v>20.100000000000001</v>
      </c>
      <c r="J19" s="111">
        <v>26.8</v>
      </c>
      <c r="K19" s="118">
        <f>SUM(H19:J19)</f>
        <v>169.8</v>
      </c>
      <c r="L19" s="119"/>
      <c r="M19" s="131">
        <v>185.4</v>
      </c>
      <c r="N19" s="111">
        <v>11.5</v>
      </c>
      <c r="O19" s="111">
        <v>47.7</v>
      </c>
      <c r="P19" s="118">
        <v>244.6</v>
      </c>
      <c r="Q19" s="119"/>
      <c r="R19" s="131">
        <v>128.80000000000001</v>
      </c>
      <c r="S19" s="111">
        <v>29</v>
      </c>
      <c r="T19" s="111">
        <v>21.2</v>
      </c>
      <c r="U19" s="118">
        <f>SUM(R19:T19)</f>
        <v>179</v>
      </c>
      <c r="V19" s="119"/>
      <c r="W19" s="131">
        <v>314.20000000000005</v>
      </c>
      <c r="X19" s="111">
        <v>40.5</v>
      </c>
      <c r="Y19" s="111">
        <v>68.900000000000006</v>
      </c>
      <c r="Z19" s="131">
        <f>SUM(W19:Y19)</f>
        <v>423.6</v>
      </c>
      <c r="AA19" s="263"/>
      <c r="AB19" s="131">
        <v>136.1</v>
      </c>
      <c r="AC19" s="111">
        <v>67.400000000000006</v>
      </c>
      <c r="AD19" s="111">
        <v>32</v>
      </c>
      <c r="AE19" s="131">
        <f>SUM(AB19:AD19)</f>
        <v>235.5</v>
      </c>
      <c r="AF19" s="132"/>
      <c r="AG19" s="131">
        <f>H19+R19+AB19+C19</f>
        <v>450.3</v>
      </c>
      <c r="AH19" s="111">
        <f>I19+S19+AC19+D19</f>
        <v>107.9</v>
      </c>
      <c r="AI19" s="111">
        <f>E19+T19+AD19+J19</f>
        <v>100.89999999999999</v>
      </c>
      <c r="AJ19" s="118">
        <f>SUM(AG19:AI19)</f>
        <v>659.1</v>
      </c>
      <c r="AK19" s="132"/>
      <c r="AL19" s="131">
        <v>70.3</v>
      </c>
      <c r="AM19" s="111">
        <v>-0.20000000000000018</v>
      </c>
      <c r="AN19" s="111">
        <v>18.299999999999997</v>
      </c>
      <c r="AO19" s="118">
        <v>88.399999999999991</v>
      </c>
      <c r="AQ19" s="131">
        <v>122.5</v>
      </c>
      <c r="AR19" s="111">
        <v>15.4</v>
      </c>
      <c r="AS19" s="111">
        <v>36.6</v>
      </c>
      <c r="AT19" s="118">
        <v>174.5</v>
      </c>
      <c r="AV19" s="131">
        <v>192.8</v>
      </c>
      <c r="AW19" s="111">
        <v>15.2</v>
      </c>
      <c r="AX19" s="111">
        <v>54.9</v>
      </c>
      <c r="AY19" s="118">
        <v>262.89999999999998</v>
      </c>
      <c r="BB19" s="131">
        <v>125.2</v>
      </c>
      <c r="BC19" s="111">
        <v>20.299999999999997</v>
      </c>
      <c r="BD19" s="111">
        <v>22.999999999999996</v>
      </c>
      <c r="BE19" s="118">
        <v>168.5</v>
      </c>
      <c r="BG19" s="131">
        <v>318</v>
      </c>
      <c r="BH19" s="111">
        <v>35.5</v>
      </c>
      <c r="BI19" s="111">
        <v>77.900000000000006</v>
      </c>
      <c r="BJ19" s="118">
        <v>431.4</v>
      </c>
      <c r="BL19" s="131">
        <v>181.8</v>
      </c>
      <c r="BM19" s="111">
        <v>64.900000000000006</v>
      </c>
      <c r="BN19" s="111">
        <v>46.3</v>
      </c>
      <c r="BO19" s="118">
        <v>293</v>
      </c>
      <c r="BP19" s="28"/>
      <c r="BQ19" s="131">
        <v>499.8</v>
      </c>
      <c r="BR19" s="111">
        <v>100.4</v>
      </c>
      <c r="BS19" s="111">
        <v>124.2</v>
      </c>
      <c r="BT19" s="118">
        <v>724.4</v>
      </c>
      <c r="BV19" s="131">
        <v>64.099999999999994</v>
      </c>
      <c r="BW19" s="111">
        <v>-3.4</v>
      </c>
      <c r="BX19" s="111">
        <v>9.6000000000000014</v>
      </c>
      <c r="BY19" s="118">
        <v>70.3</v>
      </c>
      <c r="CA19" s="131">
        <v>53.800000000000004</v>
      </c>
      <c r="CB19" s="111">
        <v>26.1</v>
      </c>
      <c r="CC19" s="111">
        <v>38.9</v>
      </c>
      <c r="CD19" s="118">
        <f t="shared" ref="CD19" si="14">SUM(CA19:CC19)</f>
        <v>118.80000000000001</v>
      </c>
      <c r="CF19" s="131">
        <v>117.9</v>
      </c>
      <c r="CG19" s="111">
        <v>22.700000000000003</v>
      </c>
      <c r="CH19" s="111">
        <v>48.5</v>
      </c>
      <c r="CI19" s="118">
        <f>SUM(CF19:CH19)</f>
        <v>189.10000000000002</v>
      </c>
    </row>
    <row r="20" spans="1:87" s="28" customFormat="1" ht="16.5" x14ac:dyDescent="0.2">
      <c r="A20" s="58" t="s">
        <v>242</v>
      </c>
      <c r="C20" s="134">
        <v>7.3529411764705885E-2</v>
      </c>
      <c r="D20" s="120">
        <v>-5.2663808940600125E-2</v>
      </c>
      <c r="E20" s="120">
        <v>8.9815212720240636E-2</v>
      </c>
      <c r="F20" s="121">
        <v>6.003210272873194E-2</v>
      </c>
      <c r="G20" s="122"/>
      <c r="H20" s="134">
        <v>0.12395360564800809</v>
      </c>
      <c r="I20" s="120">
        <v>0.10065097646469705</v>
      </c>
      <c r="J20" s="120">
        <v>0.10584518167456557</v>
      </c>
      <c r="K20" s="121">
        <v>0.11755746330656332</v>
      </c>
      <c r="L20" s="122"/>
      <c r="M20" s="134">
        <v>0.10067879446103718</v>
      </c>
      <c r="N20" s="120">
        <v>3.1680440771349863E-2</v>
      </c>
      <c r="O20" s="120">
        <v>9.8168347396583658E-2</v>
      </c>
      <c r="P20" s="121">
        <v>9.0915848944394875E-2</v>
      </c>
      <c r="Q20" s="122"/>
      <c r="R20" s="134">
        <v>0.12258494337108597</v>
      </c>
      <c r="S20" s="120">
        <v>0.13711583924349882</v>
      </c>
      <c r="T20" s="120">
        <v>8.6073893625659759E-2</v>
      </c>
      <c r="U20" s="121">
        <v>0.11866092144514419</v>
      </c>
      <c r="V20" s="122"/>
      <c r="W20" s="134">
        <v>0.10863702371896826</v>
      </c>
      <c r="X20" s="120">
        <v>7.0496083550913843E-2</v>
      </c>
      <c r="Y20" s="120">
        <v>9.4099972685058736E-2</v>
      </c>
      <c r="Z20" s="121">
        <v>0.10088356474314703</v>
      </c>
      <c r="AA20" s="122"/>
      <c r="AB20" s="134">
        <v>0.11829639287266405</v>
      </c>
      <c r="AC20" s="120">
        <v>0.21506062539885135</v>
      </c>
      <c r="AD20" s="120">
        <v>0.1111883252258513</v>
      </c>
      <c r="AE20" s="121">
        <v>0.13444082890905978</v>
      </c>
      <c r="AG20" s="134">
        <v>0.11138595493111041</v>
      </c>
      <c r="AH20" s="120">
        <v>0.12152269399707175</v>
      </c>
      <c r="AI20" s="120">
        <v>9.8921568627450968E-2</v>
      </c>
      <c r="AJ20" s="121">
        <v>0.11076193997243977</v>
      </c>
      <c r="AL20" s="134">
        <v>7.5018674634510729E-2</v>
      </c>
      <c r="AM20" s="120">
        <v>-1.0881392818280751E-3</v>
      </c>
      <c r="AN20" s="120">
        <v>7.2879330943847048E-2</v>
      </c>
      <c r="AO20" s="121">
        <v>6.4431486880466474E-2</v>
      </c>
      <c r="AQ20" s="134">
        <v>0.11331051706595133</v>
      </c>
      <c r="AR20" s="120">
        <v>7.4757281553398058E-2</v>
      </c>
      <c r="AS20" s="120">
        <v>0.12664359861591695</v>
      </c>
      <c r="AT20" s="121">
        <v>0.11071632510627495</v>
      </c>
      <c r="AV20" s="134">
        <v>9.5530670894856812E-2</v>
      </c>
      <c r="AW20" s="120">
        <v>3.8994356080041044E-2</v>
      </c>
      <c r="AX20" s="120">
        <v>0.10164784299203851</v>
      </c>
      <c r="AY20" s="121">
        <v>8.9176079508836201E-2</v>
      </c>
      <c r="BB20" s="134">
        <v>0.11566888396156688</v>
      </c>
      <c r="BC20" s="120">
        <v>9.708273553323768E-2</v>
      </c>
      <c r="BD20" s="120">
        <v>8.918185343156261E-2</v>
      </c>
      <c r="BE20" s="121">
        <v>0.10875177488059894</v>
      </c>
      <c r="BG20" s="134">
        <v>0.10256079468489969</v>
      </c>
      <c r="BH20" s="120">
        <v>5.9275338119886459E-2</v>
      </c>
      <c r="BI20" s="120">
        <v>9.7619047619047633E-2</v>
      </c>
      <c r="BJ20" s="121">
        <v>9.5919955530850462E-2</v>
      </c>
      <c r="BL20" s="134">
        <v>0.14299999999999999</v>
      </c>
      <c r="BM20" s="120">
        <v>0.19700000000000001</v>
      </c>
      <c r="BN20" s="120">
        <v>0.154</v>
      </c>
      <c r="BO20" s="121">
        <v>0.154</v>
      </c>
      <c r="BQ20" s="134">
        <v>0.114</v>
      </c>
      <c r="BR20" s="120">
        <v>0.108</v>
      </c>
      <c r="BS20" s="120">
        <v>0.113</v>
      </c>
      <c r="BT20" s="121">
        <v>0.113</v>
      </c>
      <c r="BV20" s="134">
        <v>6.9282317336792049E-2</v>
      </c>
      <c r="BW20" s="120">
        <v>-1.8133333333333331E-2</v>
      </c>
      <c r="BX20" s="120">
        <v>4.6220510351468465E-2</v>
      </c>
      <c r="BY20" s="121">
        <v>5.324144198727658E-2</v>
      </c>
      <c r="CA20" s="134">
        <v>6.8456546634431875E-2</v>
      </c>
      <c r="CB20" s="120">
        <v>0.14115738236884803</v>
      </c>
      <c r="CC20" s="120">
        <v>0.19557566616390146</v>
      </c>
      <c r="CD20" s="121">
        <v>0.10156450371890231</v>
      </c>
      <c r="CF20" s="134">
        <v>6.8903044824966397E-2</v>
      </c>
      <c r="CG20" s="120">
        <v>6.0955961331901183E-2</v>
      </c>
      <c r="CH20" s="120">
        <v>0.11928184948352188</v>
      </c>
      <c r="CI20" s="121">
        <v>7.5940725272077444E-2</v>
      </c>
    </row>
    <row r="21" spans="1:87" s="28" customFormat="1" x14ac:dyDescent="0.2">
      <c r="A21" s="26"/>
      <c r="C21" s="29"/>
      <c r="D21" s="29"/>
      <c r="E21" s="29"/>
      <c r="F21" s="29"/>
      <c r="H21" s="29"/>
      <c r="I21" s="29"/>
      <c r="J21" s="29"/>
      <c r="K21" s="29"/>
      <c r="M21" s="29"/>
      <c r="N21" s="29"/>
      <c r="O21" s="29"/>
      <c r="P21" s="29"/>
      <c r="R21" s="29"/>
      <c r="S21" s="29"/>
      <c r="T21" s="29"/>
      <c r="U21" s="29"/>
      <c r="W21" s="29"/>
      <c r="X21" s="29"/>
      <c r="Y21" s="29"/>
      <c r="Z21" s="29"/>
      <c r="AB21" s="29"/>
      <c r="AC21" s="29"/>
      <c r="AD21" s="29"/>
      <c r="AE21" s="29"/>
      <c r="AG21" s="29"/>
      <c r="AH21" s="29"/>
      <c r="AI21" s="29"/>
      <c r="AJ21" s="29"/>
      <c r="AL21" s="29"/>
      <c r="AM21" s="29"/>
      <c r="AN21" s="29"/>
      <c r="AO21" s="29"/>
      <c r="AQ21" s="29"/>
      <c r="AR21" s="29"/>
      <c r="AS21" s="29"/>
      <c r="AT21" s="29"/>
      <c r="AV21" s="29"/>
      <c r="AW21" s="29"/>
      <c r="AX21" s="29"/>
      <c r="AY21" s="29"/>
      <c r="BB21" s="29"/>
      <c r="BC21" s="29"/>
      <c r="BD21" s="29"/>
      <c r="BE21" s="29"/>
      <c r="BG21" s="29"/>
      <c r="BH21" s="29"/>
      <c r="BI21" s="29"/>
      <c r="BJ21" s="29"/>
      <c r="BL21" s="29"/>
      <c r="BM21" s="29"/>
      <c r="BN21" s="29"/>
      <c r="BO21" s="29"/>
      <c r="BQ21" s="29"/>
      <c r="BR21" s="29"/>
      <c r="BS21" s="29"/>
      <c r="BT21" s="29"/>
    </row>
    <row r="22" spans="1:87" s="28" customFormat="1" x14ac:dyDescent="0.2">
      <c r="A22" s="26"/>
      <c r="C22" s="29"/>
      <c r="D22" s="29"/>
      <c r="E22" s="29"/>
      <c r="F22" s="29"/>
      <c r="H22" s="29"/>
      <c r="I22" s="29"/>
      <c r="J22" s="29"/>
      <c r="K22" s="29"/>
      <c r="M22" s="29"/>
      <c r="N22" s="29"/>
      <c r="O22" s="29"/>
      <c r="P22" s="29"/>
      <c r="R22" s="29"/>
      <c r="S22" s="29"/>
      <c r="T22" s="29"/>
      <c r="U22" s="29"/>
      <c r="W22" s="29"/>
      <c r="X22" s="29"/>
      <c r="Y22" s="29"/>
      <c r="Z22" s="29"/>
      <c r="AB22" s="29"/>
      <c r="AC22" s="29"/>
      <c r="AD22" s="29"/>
      <c r="AE22" s="29"/>
      <c r="AG22" s="29"/>
      <c r="AH22" s="29"/>
      <c r="AI22" s="29"/>
      <c r="AJ22" s="29"/>
      <c r="AL22" s="29"/>
      <c r="AM22" s="29"/>
      <c r="AN22" s="29"/>
      <c r="AO22" s="29"/>
      <c r="AQ22" s="29"/>
      <c r="AR22" s="29"/>
      <c r="AS22" s="29"/>
      <c r="AT22" s="29"/>
      <c r="AV22" s="29"/>
      <c r="AW22" s="29"/>
      <c r="AX22" s="29"/>
      <c r="AY22" s="29"/>
      <c r="BB22" s="29"/>
      <c r="BC22" s="29"/>
      <c r="BD22" s="29"/>
      <c r="BE22" s="29"/>
      <c r="BG22" s="29"/>
      <c r="BH22" s="29"/>
      <c r="BI22" s="29"/>
      <c r="BJ22" s="29"/>
      <c r="BL22" s="29"/>
      <c r="BM22" s="29"/>
      <c r="BN22" s="29"/>
      <c r="BO22" s="29"/>
      <c r="BQ22" s="29"/>
      <c r="BR22" s="29"/>
      <c r="BS22" s="29"/>
      <c r="BT22" s="29"/>
    </row>
    <row r="23" spans="1:87" s="28" customFormat="1" x14ac:dyDescent="0.2">
      <c r="A23" s="26"/>
      <c r="C23" s="29"/>
      <c r="D23" s="29"/>
      <c r="E23" s="29"/>
      <c r="F23" s="29"/>
      <c r="H23" s="29"/>
      <c r="I23" s="29"/>
      <c r="J23" s="29"/>
      <c r="K23" s="29"/>
      <c r="M23" s="29"/>
      <c r="N23" s="29"/>
      <c r="O23" s="29"/>
      <c r="P23" s="29"/>
      <c r="R23" s="29"/>
      <c r="S23" s="29"/>
      <c r="T23" s="29"/>
      <c r="U23" s="29"/>
      <c r="W23" s="29"/>
      <c r="X23" s="29"/>
      <c r="Y23" s="29"/>
      <c r="Z23" s="29"/>
      <c r="AB23" s="29"/>
      <c r="AC23" s="29"/>
      <c r="AD23" s="29"/>
      <c r="AE23" s="29"/>
      <c r="AG23" s="29"/>
      <c r="AH23" s="29"/>
      <c r="AI23" s="29"/>
      <c r="AJ23" s="29"/>
      <c r="AL23" s="29"/>
      <c r="AM23" s="29"/>
      <c r="AN23" s="29"/>
      <c r="AO23" s="29"/>
      <c r="AQ23" s="29"/>
      <c r="AR23" s="29"/>
      <c r="AS23" s="29"/>
      <c r="AT23" s="29"/>
      <c r="AV23" s="29"/>
      <c r="AW23" s="29"/>
      <c r="AX23" s="29"/>
      <c r="AY23" s="29"/>
      <c r="BB23" s="29"/>
      <c r="BC23" s="29"/>
      <c r="BD23" s="29"/>
      <c r="BE23" s="29"/>
      <c r="BG23" s="29"/>
      <c r="BH23" s="29"/>
      <c r="BI23" s="29"/>
      <c r="BJ23" s="29"/>
      <c r="BL23" s="29"/>
      <c r="BM23" s="29"/>
      <c r="BN23" s="29"/>
      <c r="BO23" s="29"/>
      <c r="BQ23" s="29"/>
      <c r="BR23" s="29"/>
      <c r="BS23" s="29"/>
      <c r="BT23" s="29"/>
    </row>
    <row r="24" spans="1:87" s="28" customFormat="1" ht="15" x14ac:dyDescent="0.25">
      <c r="A24" s="316" t="s">
        <v>178</v>
      </c>
      <c r="C24" s="29"/>
      <c r="D24" s="29"/>
      <c r="E24" s="29"/>
      <c r="F24" s="29"/>
      <c r="H24" s="29"/>
      <c r="I24" s="29"/>
      <c r="J24" s="29"/>
      <c r="K24" s="29"/>
      <c r="M24" s="29"/>
      <c r="N24" s="29"/>
      <c r="O24" s="29"/>
      <c r="P24" s="29"/>
      <c r="R24" s="29"/>
      <c r="S24" s="29"/>
      <c r="T24" s="29"/>
      <c r="U24" s="29"/>
      <c r="W24" s="29"/>
      <c r="X24" s="29"/>
      <c r="Y24" s="29"/>
      <c r="Z24" s="29"/>
      <c r="AB24" s="29"/>
      <c r="AC24" s="29"/>
      <c r="AD24" s="29"/>
      <c r="AE24" s="29"/>
      <c r="AG24" s="29"/>
      <c r="AH24" s="29"/>
      <c r="AI24" s="29"/>
      <c r="AJ24" s="29"/>
      <c r="AL24" s="29"/>
      <c r="AM24" s="29"/>
      <c r="AN24" s="29"/>
      <c r="AO24" s="29"/>
      <c r="AQ24" s="29"/>
      <c r="AR24" s="29"/>
      <c r="AS24" s="29"/>
      <c r="AT24" s="29"/>
      <c r="AV24" s="29"/>
      <c r="AW24" s="29"/>
      <c r="AX24" s="29"/>
      <c r="AY24" s="29"/>
      <c r="BB24" s="29"/>
      <c r="BC24" s="29"/>
      <c r="BD24" s="29"/>
      <c r="BE24" s="29"/>
      <c r="BG24" s="29"/>
      <c r="BH24" s="29"/>
      <c r="BI24" s="29"/>
      <c r="BJ24" s="29"/>
      <c r="BL24" s="29"/>
      <c r="BM24" s="29"/>
      <c r="BN24" s="29"/>
      <c r="BO24" s="29"/>
      <c r="BQ24" s="29"/>
      <c r="BR24" s="29"/>
      <c r="BS24" s="29"/>
      <c r="BT24" s="29"/>
    </row>
    <row r="25" spans="1:87" s="28" customFormat="1" x14ac:dyDescent="0.2">
      <c r="A25" s="317" t="s">
        <v>211</v>
      </c>
      <c r="C25" s="29"/>
      <c r="D25" s="29"/>
      <c r="E25" s="29"/>
      <c r="F25" s="29"/>
      <c r="H25" s="29"/>
      <c r="I25" s="29"/>
      <c r="J25" s="29"/>
      <c r="K25" s="29"/>
      <c r="M25" s="29"/>
      <c r="N25" s="29"/>
      <c r="O25" s="29"/>
      <c r="P25" s="29"/>
      <c r="R25" s="29"/>
      <c r="S25" s="29"/>
      <c r="T25" s="29"/>
      <c r="U25" s="29"/>
      <c r="W25" s="29"/>
      <c r="X25" s="29"/>
      <c r="Y25" s="29"/>
      <c r="Z25" s="29"/>
      <c r="AB25" s="29"/>
      <c r="AC25" s="29"/>
      <c r="AD25" s="29"/>
      <c r="AE25" s="29"/>
      <c r="AG25" s="29"/>
      <c r="AH25" s="29"/>
      <c r="AI25" s="29"/>
      <c r="AJ25" s="29"/>
      <c r="AL25" s="29"/>
      <c r="AM25" s="29"/>
      <c r="AN25" s="29"/>
      <c r="AO25" s="29"/>
      <c r="AQ25" s="29"/>
      <c r="AR25" s="29"/>
      <c r="AS25" s="29"/>
      <c r="AT25" s="29"/>
      <c r="AV25" s="29"/>
      <c r="AW25" s="29"/>
      <c r="AX25" s="29"/>
      <c r="AY25" s="29"/>
      <c r="BB25" s="29"/>
      <c r="BC25" s="29"/>
      <c r="BD25" s="29"/>
      <c r="BE25" s="29"/>
      <c r="BG25" s="29"/>
      <c r="BH25" s="29"/>
      <c r="BI25" s="29"/>
      <c r="BJ25" s="29"/>
      <c r="BL25" s="29"/>
      <c r="BM25" s="29"/>
      <c r="BN25" s="29"/>
      <c r="BO25" s="29"/>
      <c r="BQ25" s="29"/>
      <c r="BR25" s="29"/>
      <c r="BS25" s="29"/>
      <c r="BT25" s="29"/>
    </row>
    <row r="26" spans="1:87" s="28" customFormat="1" x14ac:dyDescent="0.2">
      <c r="A26" s="317" t="s">
        <v>212</v>
      </c>
      <c r="C26" s="29"/>
      <c r="D26" s="29"/>
      <c r="E26" s="29"/>
      <c r="F26" s="29"/>
      <c r="H26" s="29"/>
      <c r="I26" s="29"/>
      <c r="J26" s="29"/>
      <c r="K26" s="29"/>
      <c r="M26" s="29"/>
      <c r="N26" s="29"/>
      <c r="O26" s="29"/>
      <c r="P26" s="29"/>
      <c r="R26" s="29"/>
      <c r="S26" s="29"/>
      <c r="T26" s="29"/>
      <c r="U26" s="29"/>
      <c r="W26" s="29"/>
      <c r="X26" s="29"/>
      <c r="Y26" s="29"/>
      <c r="Z26" s="29"/>
      <c r="AB26" s="29"/>
      <c r="AC26" s="29"/>
      <c r="AD26" s="29"/>
      <c r="AE26" s="29"/>
      <c r="AG26" s="29"/>
      <c r="AH26" s="29"/>
      <c r="AI26" s="29"/>
      <c r="AJ26" s="29"/>
      <c r="AL26" s="29"/>
      <c r="AM26" s="29"/>
      <c r="AN26" s="29"/>
      <c r="AO26" s="29"/>
      <c r="AQ26" s="29"/>
      <c r="AR26" s="29"/>
      <c r="AS26" s="29"/>
      <c r="AT26" s="29"/>
      <c r="AV26" s="29"/>
      <c r="AW26" s="29"/>
      <c r="AX26" s="29"/>
      <c r="AY26" s="29"/>
      <c r="BB26" s="29"/>
      <c r="BC26" s="29"/>
      <c r="BD26" s="29"/>
      <c r="BE26" s="29"/>
      <c r="BG26" s="29"/>
      <c r="BH26" s="29"/>
      <c r="BI26" s="29"/>
      <c r="BJ26" s="29"/>
      <c r="BL26" s="29"/>
      <c r="BM26" s="29"/>
      <c r="BN26" s="29"/>
      <c r="BO26" s="29"/>
      <c r="BQ26" s="29"/>
      <c r="BR26" s="29"/>
      <c r="BS26" s="29"/>
      <c r="BT26" s="29"/>
    </row>
    <row r="27" spans="1:87" ht="16.5" x14ac:dyDescent="0.2">
      <c r="A27" s="319" t="s">
        <v>241</v>
      </c>
    </row>
    <row r="29" spans="1:87" ht="15" x14ac:dyDescent="0.25">
      <c r="A29" s="27"/>
      <c r="H29" s="150"/>
      <c r="I29" s="150"/>
      <c r="J29" s="150"/>
      <c r="K29" s="150"/>
      <c r="L29" s="150"/>
      <c r="M29" s="150"/>
      <c r="N29" s="150"/>
      <c r="O29" s="150"/>
      <c r="P29" s="150"/>
    </row>
    <row r="30" spans="1:87" x14ac:dyDescent="0.2">
      <c r="A30" s="346"/>
      <c r="B30" s="346"/>
      <c r="C30" s="346"/>
      <c r="D30" s="346"/>
      <c r="E30" s="346"/>
      <c r="F30" s="346"/>
      <c r="G30" s="346"/>
      <c r="H30" s="346"/>
      <c r="I30" s="346"/>
      <c r="J30" s="346"/>
      <c r="K30" s="346"/>
      <c r="L30" s="346"/>
      <c r="M30" s="346"/>
      <c r="N30" s="346"/>
      <c r="O30" s="346"/>
      <c r="P30" s="346"/>
      <c r="Q30" s="346"/>
      <c r="R30" s="346"/>
      <c r="S30" s="346"/>
      <c r="T30" s="346"/>
      <c r="U30" s="346"/>
      <c r="AL30" s="102"/>
      <c r="AM30" s="102"/>
      <c r="AN30" s="102"/>
      <c r="AO30" s="102"/>
      <c r="AQ30" s="102"/>
      <c r="AR30" s="102"/>
      <c r="AS30" s="102"/>
      <c r="AT30" s="102"/>
      <c r="AV30" s="102"/>
      <c r="AW30" s="102"/>
      <c r="AX30" s="102"/>
      <c r="AY30" s="102"/>
      <c r="BB30" s="102"/>
      <c r="BC30" s="102"/>
      <c r="BD30" s="102"/>
      <c r="BE30" s="102"/>
      <c r="BG30" s="102"/>
      <c r="BH30" s="102"/>
      <c r="BI30" s="102"/>
      <c r="BJ30" s="102"/>
    </row>
    <row r="31" spans="1:87" x14ac:dyDescent="0.2">
      <c r="W31" s="28"/>
      <c r="X31" s="28"/>
      <c r="Y31" s="28"/>
    </row>
    <row r="32" spans="1:87" x14ac:dyDescent="0.2">
      <c r="W32" s="28"/>
      <c r="X32" s="28"/>
      <c r="Y32" s="28"/>
    </row>
    <row r="33" spans="23:25" x14ac:dyDescent="0.2">
      <c r="W33" s="28"/>
      <c r="X33" s="28"/>
      <c r="Y33" s="28"/>
    </row>
    <row r="34" spans="23:25" x14ac:dyDescent="0.2">
      <c r="W34" s="28"/>
      <c r="X34" s="28"/>
      <c r="Y34" s="28"/>
    </row>
    <row r="35" spans="23:25" x14ac:dyDescent="0.2">
      <c r="W35" s="28"/>
      <c r="X35" s="28"/>
      <c r="Y35" s="28"/>
    </row>
    <row r="36" spans="23:25" x14ac:dyDescent="0.2">
      <c r="W36" s="28"/>
      <c r="X36" s="28"/>
      <c r="Y36" s="28"/>
    </row>
    <row r="37" spans="23:25" x14ac:dyDescent="0.2">
      <c r="W37" s="28"/>
      <c r="X37" s="28"/>
      <c r="Y37" s="28"/>
    </row>
    <row r="38" spans="23:25" x14ac:dyDescent="0.2">
      <c r="W38" s="28"/>
      <c r="X38" s="28"/>
      <c r="Y38" s="28"/>
    </row>
    <row r="39" spans="23:25" x14ac:dyDescent="0.2">
      <c r="W39" s="28"/>
      <c r="X39" s="28"/>
      <c r="Y39" s="28"/>
    </row>
    <row r="40" spans="23:25" x14ac:dyDescent="0.2">
      <c r="W40" s="28"/>
      <c r="X40" s="28"/>
      <c r="Y40" s="28"/>
    </row>
    <row r="41" spans="23:25" x14ac:dyDescent="0.2">
      <c r="W41" s="28"/>
      <c r="X41" s="28"/>
      <c r="Y41" s="28"/>
    </row>
    <row r="42" spans="23:25" x14ac:dyDescent="0.2">
      <c r="W42" s="28"/>
      <c r="X42" s="28"/>
      <c r="Y42" s="28"/>
    </row>
    <row r="43" spans="23:25" x14ac:dyDescent="0.2">
      <c r="W43" s="28"/>
      <c r="X43" s="28"/>
      <c r="Y43" s="28"/>
    </row>
    <row r="44" spans="23:25" x14ac:dyDescent="0.2">
      <c r="W44" s="28"/>
      <c r="X44" s="28"/>
      <c r="Y44" s="28"/>
    </row>
    <row r="45" spans="23:25" x14ac:dyDescent="0.2">
      <c r="W45" s="28"/>
      <c r="X45" s="28"/>
      <c r="Y45" s="28"/>
    </row>
    <row r="46" spans="23:25" x14ac:dyDescent="0.2">
      <c r="W46" s="28"/>
      <c r="X46" s="28"/>
      <c r="Y46" s="28"/>
    </row>
    <row r="47" spans="23:25" x14ac:dyDescent="0.2">
      <c r="W47" s="28"/>
      <c r="X47" s="28"/>
      <c r="Y47" s="28"/>
    </row>
    <row r="48" spans="23:25" x14ac:dyDescent="0.2">
      <c r="W48" s="28"/>
      <c r="X48" s="28"/>
      <c r="Y48" s="28"/>
    </row>
  </sheetData>
  <mergeCells count="18">
    <mergeCell ref="CA3:CD3"/>
    <mergeCell ref="CF3:CI3"/>
    <mergeCell ref="AQ3:AT3"/>
    <mergeCell ref="AV3:AY3"/>
    <mergeCell ref="M3:P3"/>
    <mergeCell ref="BV3:BY3"/>
    <mergeCell ref="BL3:BO3"/>
    <mergeCell ref="BQ3:BT3"/>
    <mergeCell ref="BB3:BE3"/>
    <mergeCell ref="BG3:BJ3"/>
    <mergeCell ref="A30:U30"/>
    <mergeCell ref="AL3:AO3"/>
    <mergeCell ref="C3:F3"/>
    <mergeCell ref="H3:K3"/>
    <mergeCell ref="R3:U3"/>
    <mergeCell ref="AB3:AE3"/>
    <mergeCell ref="AG3:AJ3"/>
    <mergeCell ref="W3:Z3"/>
  </mergeCells>
  <pageMargins left="0.25" right="0.25" top="0.75" bottom="0.75" header="0.3" footer="0.3"/>
  <pageSetup scale="4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84"/>
  <sheetViews>
    <sheetView showGridLines="0" zoomScale="85" zoomScaleNormal="85" workbookViewId="0">
      <selection activeCell="A9" sqref="A9"/>
    </sheetView>
  </sheetViews>
  <sheetFormatPr defaultColWidth="8.85546875" defaultRowHeight="14.25" outlineLevelCol="1" x14ac:dyDescent="0.2"/>
  <cols>
    <col min="1" max="1" width="50.85546875" style="273" customWidth="1"/>
    <col min="2" max="2" width="11" style="104" hidden="1" customWidth="1" outlineLevel="1"/>
    <col min="3" max="7" width="10.85546875" style="104" hidden="1" customWidth="1" outlineLevel="1"/>
    <col min="8" max="8" width="11.28515625" style="104" hidden="1" customWidth="1" outlineLevel="1"/>
    <col min="9" max="9" width="13" style="104" hidden="1" customWidth="1" outlineLevel="1"/>
    <col min="10" max="10" width="13" style="104" customWidth="1" collapsed="1"/>
    <col min="11" max="11" width="13" style="104" customWidth="1"/>
    <col min="12" max="12" width="11.28515625" style="104" customWidth="1"/>
    <col min="13" max="13" width="11" style="104" hidden="1" customWidth="1" outlineLevel="1"/>
    <col min="14" max="17" width="10.85546875" style="104" hidden="1" customWidth="1" outlineLevel="1"/>
    <col min="18" max="19" width="8.7109375" style="273" hidden="1" customWidth="1" outlineLevel="1"/>
    <col min="20" max="20" width="11.85546875" style="273" hidden="1" customWidth="1" outlineLevel="1"/>
    <col min="21" max="21" width="11.85546875" style="273" customWidth="1" collapsed="1"/>
    <col min="22" max="22" width="11.85546875" style="273" customWidth="1"/>
    <col min="23" max="23" width="9.42578125" style="273" bestFit="1" customWidth="1"/>
    <col min="24" max="16384" width="8.85546875" style="273"/>
  </cols>
  <sheetData>
    <row r="1" spans="1:24" ht="15" x14ac:dyDescent="0.25">
      <c r="A1" s="34" t="s">
        <v>79</v>
      </c>
    </row>
    <row r="2" spans="1:24" ht="55.15" customHeight="1" x14ac:dyDescent="0.25">
      <c r="B2" s="349" t="s">
        <v>80</v>
      </c>
      <c r="C2" s="350"/>
      <c r="D2" s="350"/>
      <c r="E2" s="350"/>
      <c r="F2" s="350"/>
      <c r="G2" s="350"/>
      <c r="H2" s="350"/>
      <c r="I2" s="350"/>
      <c r="J2" s="350"/>
      <c r="K2" s="351"/>
      <c r="L2" s="141"/>
      <c r="M2" s="349" t="s">
        <v>81</v>
      </c>
      <c r="N2" s="350"/>
      <c r="O2" s="350"/>
      <c r="P2" s="350"/>
      <c r="Q2" s="350"/>
      <c r="R2" s="350"/>
      <c r="S2" s="350"/>
      <c r="T2" s="350"/>
      <c r="U2" s="350"/>
      <c r="V2" s="351"/>
    </row>
    <row r="3" spans="1:24" ht="14.45" customHeight="1" x14ac:dyDescent="0.25">
      <c r="B3" s="332" t="s">
        <v>84</v>
      </c>
      <c r="C3" s="332" t="s">
        <v>83</v>
      </c>
      <c r="D3" s="332" t="s">
        <v>82</v>
      </c>
      <c r="E3" s="332" t="s">
        <v>83</v>
      </c>
      <c r="F3" s="332" t="s">
        <v>82</v>
      </c>
      <c r="G3" s="332" t="s">
        <v>83</v>
      </c>
      <c r="H3" s="332" t="s">
        <v>82</v>
      </c>
      <c r="I3" s="332" t="s">
        <v>84</v>
      </c>
      <c r="J3" s="332" t="s">
        <v>83</v>
      </c>
      <c r="K3" s="332" t="s">
        <v>82</v>
      </c>
      <c r="L3" s="142"/>
      <c r="M3" s="303" t="s">
        <v>84</v>
      </c>
      <c r="N3" s="303" t="s">
        <v>83</v>
      </c>
      <c r="O3" s="303" t="s">
        <v>82</v>
      </c>
      <c r="P3" s="303" t="s">
        <v>83</v>
      </c>
      <c r="Q3" s="303" t="s">
        <v>82</v>
      </c>
      <c r="R3" s="303" t="s">
        <v>83</v>
      </c>
      <c r="S3" s="303" t="s">
        <v>82</v>
      </c>
      <c r="T3" s="303" t="s">
        <v>84</v>
      </c>
      <c r="U3" s="332" t="s">
        <v>83</v>
      </c>
      <c r="V3" s="332" t="s">
        <v>82</v>
      </c>
    </row>
    <row r="4" spans="1:24" ht="46.5" customHeight="1" x14ac:dyDescent="0.25">
      <c r="B4" s="144" t="s">
        <v>85</v>
      </c>
      <c r="C4" s="144" t="s">
        <v>193</v>
      </c>
      <c r="D4" s="144" t="s">
        <v>193</v>
      </c>
      <c r="E4" s="144" t="s">
        <v>192</v>
      </c>
      <c r="F4" s="144" t="s">
        <v>192</v>
      </c>
      <c r="G4" s="144" t="s">
        <v>205</v>
      </c>
      <c r="H4" s="144" t="s">
        <v>205</v>
      </c>
      <c r="I4" s="144" t="s">
        <v>223</v>
      </c>
      <c r="J4" s="202" t="s">
        <v>267</v>
      </c>
      <c r="K4" s="202" t="s">
        <v>267</v>
      </c>
      <c r="L4" s="143"/>
      <c r="M4" s="144" t="s">
        <v>87</v>
      </c>
      <c r="N4" s="144" t="s">
        <v>86</v>
      </c>
      <c r="O4" s="144" t="s">
        <v>86</v>
      </c>
      <c r="P4" s="144" t="s">
        <v>192</v>
      </c>
      <c r="Q4" s="144" t="s">
        <v>192</v>
      </c>
      <c r="R4" s="144" t="s">
        <v>205</v>
      </c>
      <c r="S4" s="144" t="s">
        <v>205</v>
      </c>
      <c r="T4" s="144" t="s">
        <v>223</v>
      </c>
      <c r="U4" s="202" t="s">
        <v>267</v>
      </c>
      <c r="V4" s="202" t="s">
        <v>267</v>
      </c>
    </row>
    <row r="5" spans="1:24" ht="15" x14ac:dyDescent="0.2">
      <c r="A5" s="112" t="s">
        <v>77</v>
      </c>
      <c r="B5" s="306"/>
      <c r="C5" s="306"/>
      <c r="D5" s="306"/>
      <c r="E5" s="306"/>
      <c r="F5" s="306"/>
      <c r="G5" s="306"/>
      <c r="H5" s="306"/>
      <c r="I5" s="306"/>
      <c r="J5" s="306"/>
      <c r="K5" s="306"/>
      <c r="L5" s="106"/>
      <c r="M5" s="306"/>
      <c r="N5" s="306"/>
      <c r="O5" s="306"/>
      <c r="P5" s="306"/>
      <c r="Q5" s="306"/>
      <c r="R5" s="306"/>
      <c r="S5" s="306"/>
      <c r="T5" s="306"/>
      <c r="U5" s="306"/>
      <c r="V5" s="306"/>
    </row>
    <row r="6" spans="1:24" x14ac:dyDescent="0.2">
      <c r="A6" s="277" t="s">
        <v>213</v>
      </c>
      <c r="B6" s="285"/>
      <c r="C6" s="285"/>
      <c r="D6" s="285"/>
      <c r="E6" s="285"/>
      <c r="F6" s="285"/>
      <c r="G6" s="285"/>
      <c r="H6" s="285"/>
      <c r="I6" s="285"/>
      <c r="J6" s="285"/>
      <c r="K6" s="285"/>
      <c r="L6" s="284"/>
      <c r="M6" s="285"/>
      <c r="N6" s="285"/>
      <c r="O6" s="285"/>
      <c r="P6" s="285"/>
      <c r="Q6" s="285"/>
      <c r="R6" s="285"/>
      <c r="S6" s="285"/>
      <c r="T6" s="285"/>
      <c r="U6" s="285"/>
      <c r="V6" s="285"/>
      <c r="W6" s="233"/>
    </row>
    <row r="7" spans="1:24" x14ac:dyDescent="0.2">
      <c r="A7" s="278" t="s">
        <v>71</v>
      </c>
      <c r="B7" s="285">
        <v>0.14547253834735283</v>
      </c>
      <c r="C7" s="285">
        <v>0.13702487095260449</v>
      </c>
      <c r="D7" s="285">
        <v>0.14113680154142588</v>
      </c>
      <c r="E7" s="285">
        <v>0.124941506785213</v>
      </c>
      <c r="F7" s="285">
        <v>0.13563364604865649</v>
      </c>
      <c r="G7" s="285">
        <v>0.16</v>
      </c>
      <c r="H7" s="285">
        <v>0.14270575768279767</v>
      </c>
      <c r="I7" s="285">
        <v>8.3801295896328315E-2</v>
      </c>
      <c r="J7" s="285">
        <v>0.01</v>
      </c>
      <c r="K7" s="285">
        <v>0.04</v>
      </c>
      <c r="L7" s="284"/>
      <c r="M7" s="285">
        <v>0.15642820186291659</v>
      </c>
      <c r="N7" s="285">
        <v>0.14421077091535092</v>
      </c>
      <c r="O7" s="285">
        <v>0.15014230598964259</v>
      </c>
      <c r="P7" s="285">
        <v>0.12876071300104758</v>
      </c>
      <c r="Q7" s="285">
        <v>0.14284866641497493</v>
      </c>
      <c r="R7" s="285">
        <v>0.17</v>
      </c>
      <c r="S7" s="285">
        <v>0.14912251092855106</v>
      </c>
      <c r="T7" s="285">
        <v>9.0535302932743172E-2</v>
      </c>
      <c r="U7" s="285">
        <v>0.02</v>
      </c>
      <c r="V7" s="285">
        <v>0.05</v>
      </c>
      <c r="W7" s="233"/>
    </row>
    <row r="8" spans="1:24" x14ac:dyDescent="0.2">
      <c r="A8" s="279" t="s">
        <v>72</v>
      </c>
      <c r="B8" s="285">
        <v>0.2085365853658537</v>
      </c>
      <c r="C8" s="285">
        <v>3.2594175794816958E-2</v>
      </c>
      <c r="D8" s="285">
        <v>0.10236982105432856</v>
      </c>
      <c r="E8" s="285">
        <v>-9.3498904309715206E-2</v>
      </c>
      <c r="F8" s="285">
        <v>2.434529582929186E-2</v>
      </c>
      <c r="G8" s="285">
        <v>0</v>
      </c>
      <c r="H8" s="285">
        <v>1.7481101511879111E-2</v>
      </c>
      <c r="I8" s="285">
        <v>-0.19912546249579555</v>
      </c>
      <c r="J8" s="285">
        <v>-0.51</v>
      </c>
      <c r="K8" s="285">
        <v>-0.37</v>
      </c>
      <c r="L8" s="284"/>
      <c r="M8" s="285">
        <v>0.21477049320037786</v>
      </c>
      <c r="N8" s="285">
        <v>3.5726274058334416E-2</v>
      </c>
      <c r="O8" s="285">
        <v>0.10660774849878536</v>
      </c>
      <c r="P8" s="285">
        <v>-8.9952432892027007E-2</v>
      </c>
      <c r="Q8" s="285">
        <v>2.8229486145936598E-2</v>
      </c>
      <c r="R8" s="285">
        <v>0</v>
      </c>
      <c r="S8" s="285">
        <v>2.0593234152219003E-2</v>
      </c>
      <c r="T8" s="285">
        <v>-0.1975049982617838</v>
      </c>
      <c r="U8" s="285">
        <v>-0.51</v>
      </c>
      <c r="V8" s="285">
        <v>-0.37</v>
      </c>
      <c r="W8" s="233"/>
    </row>
    <row r="9" spans="1:24" x14ac:dyDescent="0.2">
      <c r="A9" s="278" t="s">
        <v>73</v>
      </c>
      <c r="B9" s="285">
        <v>-0.13917841814837517</v>
      </c>
      <c r="C9" s="285">
        <v>0.12657388999337305</v>
      </c>
      <c r="D9" s="285">
        <v>-1.1464968152866314E-2</v>
      </c>
      <c r="E9" s="285">
        <v>2.4252679075014001E-2</v>
      </c>
      <c r="F9" s="285">
        <v>1.4247913698351082E-3</v>
      </c>
      <c r="G9" s="285">
        <v>0.21</v>
      </c>
      <c r="H9" s="285">
        <v>6.2196168144123536E-2</v>
      </c>
      <c r="I9" s="285">
        <v>4.3447293447293402E-2</v>
      </c>
      <c r="J9" s="285">
        <v>-0.56000000000000005</v>
      </c>
      <c r="K9" s="285">
        <v>-0.28000000000000003</v>
      </c>
      <c r="L9" s="284"/>
      <c r="M9" s="285">
        <v>-0.13797642353041895</v>
      </c>
      <c r="N9" s="285">
        <v>0.1269721146762646</v>
      </c>
      <c r="O9" s="285">
        <v>-1.0611259986126784E-2</v>
      </c>
      <c r="P9" s="285">
        <v>2.3640719317741338E-2</v>
      </c>
      <c r="Q9" s="285">
        <v>1.7541140786933866E-3</v>
      </c>
      <c r="R9" s="285">
        <v>0.2</v>
      </c>
      <c r="S9" s="285">
        <v>6.2110334116652378E-2</v>
      </c>
      <c r="T9" s="285">
        <v>4.5891356243618044E-2</v>
      </c>
      <c r="U9" s="285">
        <v>-0.55000000000000004</v>
      </c>
      <c r="V9" s="285">
        <v>-0.28000000000000003</v>
      </c>
      <c r="W9" s="233"/>
    </row>
    <row r="10" spans="1:24" x14ac:dyDescent="0.2">
      <c r="A10" s="278" t="s">
        <v>74</v>
      </c>
      <c r="B10" s="285">
        <v>-8.1743869209808476E-3</v>
      </c>
      <c r="C10" s="285">
        <v>-2.4937655860349482E-3</v>
      </c>
      <c r="D10" s="285">
        <v>-5.2083333333334068E-3</v>
      </c>
      <c r="E10" s="285">
        <v>0.35127478753541097</v>
      </c>
      <c r="F10" s="285">
        <v>0.10704727921498661</v>
      </c>
      <c r="G10" s="285">
        <v>0.11</v>
      </c>
      <c r="H10" s="285">
        <v>0.10852237890864511</v>
      </c>
      <c r="I10" s="285">
        <v>6.5934065934066088E-2</v>
      </c>
      <c r="J10" s="285">
        <v>-0.17</v>
      </c>
      <c r="K10" s="285">
        <v>-0.05</v>
      </c>
      <c r="L10" s="284"/>
      <c r="M10" s="285">
        <v>1.5977301338726067E-3</v>
      </c>
      <c r="N10" s="285">
        <v>4.2818327822032459E-3</v>
      </c>
      <c r="O10" s="285">
        <v>3.0026082832701755E-3</v>
      </c>
      <c r="P10" s="285">
        <v>0.35297337931893347</v>
      </c>
      <c r="Q10" s="285">
        <v>0.11352953839255372</v>
      </c>
      <c r="R10" s="285">
        <v>0.11</v>
      </c>
      <c r="S10" s="285">
        <v>0.11295249975856876</v>
      </c>
      <c r="T10" s="285">
        <v>6.9016176859133277E-2</v>
      </c>
      <c r="U10" s="285">
        <v>-0.15</v>
      </c>
      <c r="V10" s="285">
        <v>-0.05</v>
      </c>
      <c r="W10" s="233"/>
    </row>
    <row r="11" spans="1:24" x14ac:dyDescent="0.2">
      <c r="A11" s="280" t="s">
        <v>214</v>
      </c>
      <c r="B11" s="269">
        <v>0.10247058823529387</v>
      </c>
      <c r="C11" s="269">
        <v>9.0368129097327193E-2</v>
      </c>
      <c r="D11" s="269">
        <v>9.595438501221859E-2</v>
      </c>
      <c r="E11" s="269">
        <v>3.0170362615399307E-2</v>
      </c>
      <c r="F11" s="269">
        <v>7.2055874420855967E-2</v>
      </c>
      <c r="G11" s="269">
        <v>0.11</v>
      </c>
      <c r="H11" s="269">
        <v>8.1504934820788091E-2</v>
      </c>
      <c r="I11" s="269">
        <v>-1.2698751467292688E-2</v>
      </c>
      <c r="J11" s="269">
        <v>-0.27</v>
      </c>
      <c r="K11" s="269">
        <v>-0.15</v>
      </c>
      <c r="L11" s="284"/>
      <c r="M11" s="269">
        <v>0.10980954874701736</v>
      </c>
      <c r="N11" s="269">
        <v>9.494136674438089E-2</v>
      </c>
      <c r="O11" s="269">
        <v>0.10179107667652428</v>
      </c>
      <c r="P11" s="269">
        <v>3.307886434789576E-2</v>
      </c>
      <c r="Q11" s="269">
        <v>7.6773883628498296E-2</v>
      </c>
      <c r="R11" s="269">
        <v>0.11</v>
      </c>
      <c r="S11" s="269">
        <v>8.544665284452381E-2</v>
      </c>
      <c r="T11" s="269">
        <v>-8.5188011772892487E-3</v>
      </c>
      <c r="U11" s="269">
        <v>-0.27</v>
      </c>
      <c r="V11" s="269">
        <v>-0.15</v>
      </c>
      <c r="W11" s="233"/>
    </row>
    <row r="12" spans="1:24" x14ac:dyDescent="0.2">
      <c r="A12" s="275" t="s">
        <v>215</v>
      </c>
      <c r="B12" s="282">
        <v>0.15211900084198704</v>
      </c>
      <c r="C12" s="282">
        <v>7.5195822454308128E-2</v>
      </c>
      <c r="D12" s="282">
        <v>0.11604234527687297</v>
      </c>
      <c r="E12" s="282">
        <v>1.2944222169922335E-2</v>
      </c>
      <c r="F12" s="282">
        <v>7.6017866345988672E-2</v>
      </c>
      <c r="G12" s="282">
        <v>0.05</v>
      </c>
      <c r="H12" s="282">
        <v>7.0000000000000007E-2</v>
      </c>
      <c r="I12" s="282">
        <v>0.143970767356882</v>
      </c>
      <c r="J12" s="282">
        <v>0.12</v>
      </c>
      <c r="K12" s="282">
        <v>0.13</v>
      </c>
      <c r="L12" s="284"/>
      <c r="M12" s="282">
        <v>0.15225948100087622</v>
      </c>
      <c r="N12" s="282">
        <v>7.5308245886414604E-2</v>
      </c>
      <c r="O12" s="282">
        <v>0.11677074156498472</v>
      </c>
      <c r="P12" s="282">
        <v>1.4939142692855383E-2</v>
      </c>
      <c r="Q12" s="282">
        <v>7.4367805899960476E-2</v>
      </c>
      <c r="R12" s="282">
        <v>0.05</v>
      </c>
      <c r="S12" s="282">
        <v>7.0000000000000007E-2</v>
      </c>
      <c r="T12" s="282">
        <v>0.14427898503250799</v>
      </c>
      <c r="U12" s="282">
        <v>0.12</v>
      </c>
      <c r="V12" s="282">
        <v>0.13</v>
      </c>
      <c r="W12" s="233"/>
      <c r="X12" s="233"/>
    </row>
    <row r="13" spans="1:24" x14ac:dyDescent="0.2">
      <c r="A13" s="288" t="s">
        <v>69</v>
      </c>
      <c r="B13" s="282">
        <v>0.1172276571049576</v>
      </c>
      <c r="C13" s="282">
        <v>8.804023030391385E-2</v>
      </c>
      <c r="D13" s="282">
        <v>0.10169491525423721</v>
      </c>
      <c r="E13" s="282">
        <v>2.5210084033613477E-2</v>
      </c>
      <c r="F13" s="282">
        <v>7.3854806482646362E-2</v>
      </c>
      <c r="G13" s="282">
        <v>0.09</v>
      </c>
      <c r="H13" s="282">
        <v>7.7681938818270888E-2</v>
      </c>
      <c r="I13" s="282">
        <v>3.5025230038587152E-2</v>
      </c>
      <c r="J13" s="282">
        <v>-0.16</v>
      </c>
      <c r="K13" s="282">
        <v>-7.0000000000000007E-2</v>
      </c>
      <c r="L13" s="284"/>
      <c r="M13" s="282">
        <v>0.12251867964174466</v>
      </c>
      <c r="N13" s="282">
        <v>9.13192157147793E-2</v>
      </c>
      <c r="O13" s="282">
        <v>0.10589509493857975</v>
      </c>
      <c r="P13" s="282">
        <v>2.7853134329678897E-2</v>
      </c>
      <c r="Q13" s="282">
        <v>7.7453339262753065E-2</v>
      </c>
      <c r="R13" s="282">
        <v>0.09</v>
      </c>
      <c r="S13" s="282">
        <v>8.0543445106819322E-2</v>
      </c>
      <c r="T13" s="282">
        <v>3.8042104945821394E-2</v>
      </c>
      <c r="U13" s="282">
        <v>-0.16</v>
      </c>
      <c r="V13" s="282">
        <v>-7.0000000000000007E-2</v>
      </c>
      <c r="W13" s="233"/>
    </row>
    <row r="14" spans="1:24" x14ac:dyDescent="0.2">
      <c r="A14" s="281"/>
      <c r="B14" s="272"/>
      <c r="C14" s="272"/>
      <c r="D14" s="269"/>
      <c r="E14" s="287"/>
      <c r="F14" s="287"/>
      <c r="G14" s="285"/>
      <c r="H14" s="285"/>
      <c r="I14" s="269"/>
      <c r="J14" s="269"/>
      <c r="K14" s="269"/>
      <c r="L14" s="284"/>
      <c r="M14" s="285"/>
      <c r="N14" s="285"/>
      <c r="O14" s="285"/>
      <c r="P14" s="285"/>
      <c r="Q14" s="272"/>
      <c r="R14" s="285"/>
      <c r="S14" s="287"/>
      <c r="T14" s="269"/>
      <c r="U14" s="269"/>
      <c r="V14" s="269"/>
      <c r="W14" s="233"/>
    </row>
    <row r="15" spans="1:24" x14ac:dyDescent="0.2">
      <c r="A15" s="274" t="s">
        <v>173</v>
      </c>
      <c r="B15" s="272">
        <v>0.10055865921787685</v>
      </c>
      <c r="C15" s="272">
        <v>0.10361501266405737</v>
      </c>
      <c r="D15" s="285">
        <v>0.1021615746890471</v>
      </c>
      <c r="E15" s="287">
        <v>3.8515786047521136E-2</v>
      </c>
      <c r="F15" s="287">
        <v>7.9405717832344264E-2</v>
      </c>
      <c r="G15" s="285">
        <v>7.0000000000000007E-2</v>
      </c>
      <c r="H15" s="285">
        <v>0.08</v>
      </c>
      <c r="I15" s="285">
        <v>-6.4605445316102857E-3</v>
      </c>
      <c r="J15" s="285">
        <v>-0.23</v>
      </c>
      <c r="K15" s="285">
        <v>-0.13</v>
      </c>
      <c r="L15" s="284"/>
      <c r="M15" s="285">
        <v>0.10844625887843998</v>
      </c>
      <c r="N15" s="285">
        <v>0.10832639647554908</v>
      </c>
      <c r="O15" s="285">
        <v>0.10832461705142328</v>
      </c>
      <c r="P15" s="285">
        <v>4.1456210992337268E-2</v>
      </c>
      <c r="Q15" s="272">
        <v>8.4355824659804651E-2</v>
      </c>
      <c r="R15" s="285">
        <v>0.08</v>
      </c>
      <c r="S15" s="287">
        <v>0.08</v>
      </c>
      <c r="T15" s="285">
        <v>-2.3228086796861511E-3</v>
      </c>
      <c r="U15" s="285">
        <v>-0.23</v>
      </c>
      <c r="V15" s="285">
        <v>-0.12</v>
      </c>
      <c r="W15" s="233"/>
    </row>
    <row r="16" spans="1:24" x14ac:dyDescent="0.2">
      <c r="A16" s="275" t="s">
        <v>209</v>
      </c>
      <c r="B16" s="294">
        <v>0.15211900084198704</v>
      </c>
      <c r="C16" s="294">
        <v>7.5195822454308128E-2</v>
      </c>
      <c r="D16" s="295">
        <v>0.11604234527687297</v>
      </c>
      <c r="E16" s="271">
        <v>1.2944222169922335E-2</v>
      </c>
      <c r="F16" s="271">
        <v>7.6017866345988672E-2</v>
      </c>
      <c r="G16" s="286">
        <v>0.05</v>
      </c>
      <c r="H16" s="286">
        <v>7.0000000000000007E-2</v>
      </c>
      <c r="I16" s="286">
        <v>0.143970767356882</v>
      </c>
      <c r="J16" s="286">
        <v>0.12</v>
      </c>
      <c r="K16" s="286">
        <v>0.13</v>
      </c>
      <c r="L16" s="284"/>
      <c r="M16" s="286">
        <v>0.15225948100087622</v>
      </c>
      <c r="N16" s="286">
        <v>7.5308245886414604E-2</v>
      </c>
      <c r="O16" s="286">
        <v>0.11677074156498472</v>
      </c>
      <c r="P16" s="286">
        <v>1.4939142692855383E-2</v>
      </c>
      <c r="Q16" s="294">
        <v>7.4367805899960476E-2</v>
      </c>
      <c r="R16" s="286">
        <v>0.05</v>
      </c>
      <c r="S16" s="271">
        <v>7.0000000000000007E-2</v>
      </c>
      <c r="T16" s="286">
        <v>0.14427898503250799</v>
      </c>
      <c r="U16" s="286">
        <v>0.12</v>
      </c>
      <c r="V16" s="286">
        <v>0.13</v>
      </c>
      <c r="W16" s="233"/>
    </row>
    <row r="17" spans="1:23" x14ac:dyDescent="0.2">
      <c r="A17" s="276" t="s">
        <v>218</v>
      </c>
      <c r="B17" s="286">
        <v>0.11661858554069399</v>
      </c>
      <c r="C17" s="286">
        <v>9.4918504314477625E-2</v>
      </c>
      <c r="D17" s="286">
        <v>0.10528073471091623</v>
      </c>
      <c r="E17" s="286">
        <v>3.0447051834249391E-2</v>
      </c>
      <c r="F17" s="286">
        <v>7.8351727639560748E-2</v>
      </c>
      <c r="G17" s="286">
        <v>7.0000000000000007E-2</v>
      </c>
      <c r="H17" s="286">
        <v>7.0000000000000007E-2</v>
      </c>
      <c r="I17" s="286">
        <v>4.1885226649964948E-2</v>
      </c>
      <c r="J17" s="286">
        <v>-0.13</v>
      </c>
      <c r="K17" s="286">
        <v>-0.05</v>
      </c>
      <c r="L17" s="284"/>
      <c r="M17" s="286">
        <v>0.12216819074325062</v>
      </c>
      <c r="N17" s="286">
        <v>9.8190906981092035E-2</v>
      </c>
      <c r="O17" s="286">
        <v>0.10958369684623728</v>
      </c>
      <c r="P17" s="286">
        <v>3.3086878905497871E-2</v>
      </c>
      <c r="Q17" s="286">
        <v>8.201792385663248E-2</v>
      </c>
      <c r="R17" s="286">
        <v>7.0000000000000007E-2</v>
      </c>
      <c r="S17" s="286">
        <v>0.08</v>
      </c>
      <c r="T17" s="286">
        <v>4.4815333615681435E-2</v>
      </c>
      <c r="U17" s="286">
        <v>-0.12</v>
      </c>
      <c r="V17" s="286">
        <v>-0.04</v>
      </c>
      <c r="W17" s="233"/>
    </row>
    <row r="18" spans="1:23" x14ac:dyDescent="0.2">
      <c r="A18" s="270"/>
      <c r="B18" s="285"/>
      <c r="C18" s="285"/>
      <c r="D18" s="285"/>
      <c r="E18" s="285"/>
      <c r="F18" s="285"/>
      <c r="G18" s="285"/>
      <c r="H18" s="285"/>
      <c r="I18" s="285"/>
      <c r="J18" s="285"/>
      <c r="K18" s="285"/>
      <c r="L18" s="284"/>
      <c r="M18" s="285"/>
      <c r="N18" s="285"/>
      <c r="O18" s="285"/>
      <c r="P18" s="285"/>
      <c r="Q18" s="285"/>
      <c r="R18" s="285"/>
      <c r="S18" s="285"/>
      <c r="T18" s="285"/>
      <c r="U18" s="285"/>
      <c r="V18" s="285"/>
      <c r="W18" s="233"/>
    </row>
    <row r="19" spans="1:23" x14ac:dyDescent="0.2">
      <c r="A19" s="74" t="s">
        <v>22</v>
      </c>
      <c r="B19" s="283">
        <v>0.12479999999999995</v>
      </c>
      <c r="C19" s="283">
        <v>-3.2546786004882481E-3</v>
      </c>
      <c r="D19" s="283">
        <v>3.9913700107874893E-2</v>
      </c>
      <c r="E19" s="283">
        <v>-2.7950310559006274E-2</v>
      </c>
      <c r="F19" s="283">
        <v>1.2094207511139255E-2</v>
      </c>
      <c r="G19" s="283">
        <v>0.34</v>
      </c>
      <c r="H19" s="283">
        <v>0.11</v>
      </c>
      <c r="I19" s="283">
        <v>-8.8193456614509294E-2</v>
      </c>
      <c r="J19" s="283">
        <v>-0.56000000000000005</v>
      </c>
      <c r="K19" s="283">
        <v>-0.39</v>
      </c>
      <c r="L19" s="284"/>
      <c r="M19" s="283">
        <v>0.12786652104568669</v>
      </c>
      <c r="N19" s="283">
        <v>3.9580822874109008E-4</v>
      </c>
      <c r="O19" s="283">
        <v>4.3832993879948268E-2</v>
      </c>
      <c r="P19" s="283">
        <v>-2.6002797906570511E-2</v>
      </c>
      <c r="Q19" s="283">
        <v>1.5183579019104004E-2</v>
      </c>
      <c r="R19" s="283">
        <v>0.34</v>
      </c>
      <c r="S19" s="283">
        <v>0.11</v>
      </c>
      <c r="T19" s="283">
        <v>-8.3810320639693098E-2</v>
      </c>
      <c r="U19" s="283">
        <v>-0.56000000000000005</v>
      </c>
      <c r="V19" s="283">
        <v>-0.39</v>
      </c>
      <c r="W19" s="233"/>
    </row>
    <row r="20" spans="1:23" x14ac:dyDescent="0.2">
      <c r="B20" s="285"/>
      <c r="C20" s="285"/>
      <c r="D20" s="285"/>
      <c r="E20" s="285"/>
      <c r="F20" s="285"/>
      <c r="G20" s="285"/>
      <c r="H20" s="285"/>
      <c r="I20" s="285"/>
      <c r="J20" s="285"/>
      <c r="K20" s="285"/>
      <c r="L20" s="284"/>
      <c r="M20" s="285"/>
      <c r="N20" s="285"/>
      <c r="O20" s="285"/>
      <c r="P20" s="285"/>
      <c r="Q20" s="285"/>
      <c r="R20" s="285"/>
      <c r="S20" s="285"/>
      <c r="T20" s="285"/>
      <c r="U20" s="285"/>
      <c r="V20" s="285"/>
    </row>
    <row r="21" spans="1:23" ht="15" x14ac:dyDescent="0.2">
      <c r="A21" s="112" t="s">
        <v>2</v>
      </c>
      <c r="B21" s="305"/>
      <c r="C21" s="305"/>
      <c r="D21" s="305"/>
      <c r="E21" s="305"/>
      <c r="F21" s="305"/>
      <c r="G21" s="305"/>
      <c r="H21" s="305"/>
      <c r="I21" s="305"/>
      <c r="J21" s="305"/>
      <c r="K21" s="305"/>
      <c r="L21" s="284"/>
      <c r="M21" s="305"/>
      <c r="N21" s="305"/>
      <c r="O21" s="305"/>
      <c r="P21" s="305"/>
      <c r="Q21" s="305"/>
      <c r="R21" s="305"/>
      <c r="S21" s="305"/>
      <c r="T21" s="305"/>
      <c r="U21" s="305"/>
      <c r="V21" s="305"/>
    </row>
    <row r="22" spans="1:23" x14ac:dyDescent="0.2">
      <c r="A22" s="277" t="s">
        <v>213</v>
      </c>
      <c r="B22" s="285"/>
      <c r="C22" s="285"/>
      <c r="D22" s="285"/>
      <c r="E22" s="285"/>
      <c r="F22" s="285"/>
      <c r="G22" s="285"/>
      <c r="H22" s="285"/>
      <c r="I22" s="285"/>
      <c r="J22" s="285"/>
      <c r="K22" s="285"/>
      <c r="L22" s="284"/>
      <c r="M22" s="285"/>
      <c r="N22" s="285"/>
      <c r="O22" s="285"/>
      <c r="P22" s="285"/>
      <c r="Q22" s="285"/>
      <c r="R22" s="285"/>
      <c r="S22" s="285"/>
      <c r="T22" s="285"/>
      <c r="U22" s="285"/>
      <c r="V22" s="285"/>
    </row>
    <row r="23" spans="1:23" x14ac:dyDescent="0.2">
      <c r="A23" s="278" t="s">
        <v>71</v>
      </c>
      <c r="B23" s="285">
        <v>0.27838827838827807</v>
      </c>
      <c r="C23" s="285">
        <v>0.15748031496062992</v>
      </c>
      <c r="D23" s="285">
        <v>0.21337849280270973</v>
      </c>
      <c r="E23" s="285">
        <v>0.18999999999999986</v>
      </c>
      <c r="F23" s="285">
        <v>0.20550252667040986</v>
      </c>
      <c r="G23" s="285">
        <v>0.11</v>
      </c>
      <c r="H23" s="285">
        <v>0.18</v>
      </c>
      <c r="I23" s="285">
        <v>0.21633237822349582</v>
      </c>
      <c r="J23" s="285">
        <v>0.13</v>
      </c>
      <c r="K23" s="285">
        <v>0.17</v>
      </c>
      <c r="L23" s="284"/>
      <c r="M23" s="285">
        <v>0.38429191721558659</v>
      </c>
      <c r="N23" s="285">
        <v>0.23087536244434478</v>
      </c>
      <c r="O23" s="285">
        <v>0.3006857252738776</v>
      </c>
      <c r="P23" s="285">
        <v>0.24979732186144205</v>
      </c>
      <c r="Q23" s="285">
        <v>0.28300117896454346</v>
      </c>
      <c r="R23" s="285">
        <v>0.13</v>
      </c>
      <c r="S23" s="285">
        <v>0.23</v>
      </c>
      <c r="T23" s="285">
        <v>0.25015620291601998</v>
      </c>
      <c r="U23" s="285">
        <v>0.16</v>
      </c>
      <c r="V23" s="285">
        <v>0.2</v>
      </c>
    </row>
    <row r="24" spans="1:23" x14ac:dyDescent="0.2">
      <c r="A24" s="279" t="s">
        <v>72</v>
      </c>
      <c r="B24" s="285">
        <v>1.8789144050104355E-2</v>
      </c>
      <c r="C24" s="285">
        <v>-3.2312925170068008E-2</v>
      </c>
      <c r="D24" s="285">
        <v>-9.3720712277413319E-3</v>
      </c>
      <c r="E24" s="285">
        <v>-0.17261904761904773</v>
      </c>
      <c r="F24" s="285">
        <v>-7.2455434157561796E-2</v>
      </c>
      <c r="G24" s="285">
        <v>-0.02</v>
      </c>
      <c r="H24" s="285">
        <v>-0.05</v>
      </c>
      <c r="I24" s="285">
        <v>-0.16393442622950807</v>
      </c>
      <c r="J24" s="285">
        <v>-0.27</v>
      </c>
      <c r="K24" s="285">
        <v>-0.22</v>
      </c>
      <c r="L24" s="284"/>
      <c r="M24" s="285">
        <v>0.10522941763820585</v>
      </c>
      <c r="N24" s="285">
        <v>2.002796204721893E-2</v>
      </c>
      <c r="O24" s="285">
        <v>5.749781749652938E-2</v>
      </c>
      <c r="P24" s="285">
        <v>-0.13400035974900582</v>
      </c>
      <c r="Q24" s="285">
        <v>-1.8640815004081268E-2</v>
      </c>
      <c r="R24" s="285">
        <v>-0.01</v>
      </c>
      <c r="S24" s="285">
        <v>-0.01</v>
      </c>
      <c r="T24" s="285">
        <v>-0.13642704331239713</v>
      </c>
      <c r="U24" s="285">
        <v>-0.25</v>
      </c>
      <c r="V24" s="285">
        <v>-0.2</v>
      </c>
    </row>
    <row r="25" spans="1:23" x14ac:dyDescent="0.2">
      <c r="A25" s="278" t="s">
        <v>73</v>
      </c>
      <c r="B25" s="285">
        <v>0.10460251046025106</v>
      </c>
      <c r="C25" s="285">
        <v>-4.3352601156069363E-2</v>
      </c>
      <c r="D25" s="285">
        <v>1.7094017094017096E-2</v>
      </c>
      <c r="E25" s="285">
        <v>4.0000000000000036E-2</v>
      </c>
      <c r="F25" s="285">
        <v>2.6395939086294357E-2</v>
      </c>
      <c r="G25" s="285">
        <v>0.08</v>
      </c>
      <c r="H25" s="285">
        <v>0.05</v>
      </c>
      <c r="I25" s="285">
        <v>-0.18181818181818171</v>
      </c>
      <c r="J25" s="285">
        <v>-0.27</v>
      </c>
      <c r="K25" s="285">
        <v>-0.23</v>
      </c>
      <c r="L25" s="284"/>
      <c r="M25" s="285">
        <v>0.19206355756468516</v>
      </c>
      <c r="N25" s="285">
        <v>1.5941575279357943E-2</v>
      </c>
      <c r="O25" s="285">
        <v>8.643088923708013E-2</v>
      </c>
      <c r="P25" s="285">
        <v>9.5892905329917635E-2</v>
      </c>
      <c r="Q25" s="285">
        <v>9.0368514182245632E-2</v>
      </c>
      <c r="R25" s="285">
        <v>0.1</v>
      </c>
      <c r="S25" s="285">
        <v>0.09</v>
      </c>
      <c r="T25" s="285">
        <v>-0.1572772182082755</v>
      </c>
      <c r="U25" s="285">
        <v>-0.25</v>
      </c>
      <c r="V25" s="285">
        <v>-0.21</v>
      </c>
    </row>
    <row r="26" spans="1:23" x14ac:dyDescent="0.2">
      <c r="A26" s="278" t="s">
        <v>74</v>
      </c>
      <c r="B26" s="285">
        <v>5.1490514905149012E-2</v>
      </c>
      <c r="C26" s="285">
        <v>-7.0093457943924574E-3</v>
      </c>
      <c r="D26" s="285">
        <v>2.0075282308657575E-2</v>
      </c>
      <c r="E26" s="285">
        <v>-8.5778781038374816E-2</v>
      </c>
      <c r="F26" s="285">
        <v>-1.7741935483870992E-2</v>
      </c>
      <c r="G26" s="285">
        <v>0.04</v>
      </c>
      <c r="H26" s="285">
        <v>0</v>
      </c>
      <c r="I26" s="285">
        <v>3.6082474226804093E-2</v>
      </c>
      <c r="J26" s="285">
        <v>-0.14000000000000001</v>
      </c>
      <c r="K26" s="285">
        <v>-0.06</v>
      </c>
      <c r="L26" s="284"/>
      <c r="M26" s="285">
        <v>0.13683096380771481</v>
      </c>
      <c r="N26" s="285">
        <v>5.1825489030606235E-2</v>
      </c>
      <c r="O26" s="285">
        <v>9.0486079423784685E-2</v>
      </c>
      <c r="P26" s="285">
        <v>-3.3830268237410595E-2</v>
      </c>
      <c r="Q26" s="285">
        <v>4.4730561217313995E-2</v>
      </c>
      <c r="R26" s="285">
        <v>0.05</v>
      </c>
      <c r="S26" s="285">
        <v>0.05</v>
      </c>
      <c r="T26" s="285">
        <v>6.2478098776333105E-2</v>
      </c>
      <c r="U26" s="285">
        <v>-0.11</v>
      </c>
      <c r="V26" s="285">
        <v>-0.03</v>
      </c>
    </row>
    <row r="27" spans="1:23" x14ac:dyDescent="0.2">
      <c r="A27" s="280" t="s">
        <v>214</v>
      </c>
      <c r="B27" s="283">
        <v>0.12553582363747667</v>
      </c>
      <c r="C27" s="283">
        <v>3.1547320981472268E-2</v>
      </c>
      <c r="D27" s="283">
        <v>7.3829201101928574E-2</v>
      </c>
      <c r="E27" s="283">
        <v>-1.1347517730496481E-2</v>
      </c>
      <c r="F27" s="283">
        <v>4.2471714534377682E-2</v>
      </c>
      <c r="G27" s="283">
        <v>0.05</v>
      </c>
      <c r="H27" s="283">
        <v>0.05</v>
      </c>
      <c r="I27" s="283">
        <v>2.0130576713819306E-2</v>
      </c>
      <c r="J27" s="283">
        <v>-0.1</v>
      </c>
      <c r="K27" s="283">
        <v>-0.04</v>
      </c>
      <c r="L27" s="284"/>
      <c r="M27" s="283">
        <v>0.21856936186403469</v>
      </c>
      <c r="N27" s="283">
        <v>9.300842203104169E-2</v>
      </c>
      <c r="O27" s="283">
        <v>0.14845906050015203</v>
      </c>
      <c r="P27" s="283">
        <v>3.9323002977047834E-2</v>
      </c>
      <c r="Q27" s="283">
        <v>0.10710283993554852</v>
      </c>
      <c r="R27" s="283">
        <v>7.0000000000000007E-2</v>
      </c>
      <c r="S27" s="283">
        <v>0.09</v>
      </c>
      <c r="T27" s="283">
        <v>4.9340475712409078E-2</v>
      </c>
      <c r="U27" s="283">
        <v>-0.08</v>
      </c>
      <c r="V27" s="283">
        <v>-0.02</v>
      </c>
    </row>
    <row r="28" spans="1:23" x14ac:dyDescent="0.2">
      <c r="A28" s="275" t="s">
        <v>215</v>
      </c>
      <c r="B28" s="283">
        <v>-0.59041394335511976</v>
      </c>
      <c r="C28" s="283">
        <v>0.51655629139072845</v>
      </c>
      <c r="D28" s="283">
        <v>-0.31639344262295077</v>
      </c>
      <c r="E28" s="283">
        <v>0.71428571428571441</v>
      </c>
      <c r="F28" s="283">
        <v>-0.10863874345549733</v>
      </c>
      <c r="G28" s="283">
        <v>0.17</v>
      </c>
      <c r="H28" s="283">
        <v>-0.02</v>
      </c>
      <c r="I28" s="283">
        <v>0.19680851063829799</v>
      </c>
      <c r="J28" s="283">
        <v>-0.12</v>
      </c>
      <c r="K28" s="283">
        <v>0.02</v>
      </c>
      <c r="L28" s="284"/>
      <c r="M28" s="285">
        <v>-0.55809358432149658</v>
      </c>
      <c r="N28" s="285">
        <v>0.63413086387991091</v>
      </c>
      <c r="O28" s="285">
        <v>-0.26108222081946492</v>
      </c>
      <c r="P28" s="285">
        <v>0.79159852463971725</v>
      </c>
      <c r="Q28" s="285">
        <v>-3.8527099931043376E-2</v>
      </c>
      <c r="R28" s="285">
        <v>0.18</v>
      </c>
      <c r="S28" s="285">
        <v>0.03</v>
      </c>
      <c r="T28" s="283">
        <v>0.226637471231596</v>
      </c>
      <c r="U28" s="283">
        <v>-0.08</v>
      </c>
      <c r="V28" s="283">
        <v>0.06</v>
      </c>
    </row>
    <row r="29" spans="1:23" x14ac:dyDescent="0.2">
      <c r="A29" s="288" t="s">
        <v>69</v>
      </c>
      <c r="B29" s="283">
        <v>-3.1548757170172061E-2</v>
      </c>
      <c r="C29" s="283">
        <v>6.5642458100558632E-2</v>
      </c>
      <c r="D29" s="283">
        <v>1.7688679245283018E-2</v>
      </c>
      <c r="E29" s="283">
        <v>3.790215954164828E-2</v>
      </c>
      <c r="F29" s="283">
        <v>2.4734982332155514E-2</v>
      </c>
      <c r="G29" s="283">
        <v>0.06</v>
      </c>
      <c r="H29" s="283">
        <v>0.04</v>
      </c>
      <c r="I29" s="283">
        <v>3.6525172754195485E-2</v>
      </c>
      <c r="J29" s="283">
        <v>-0.1</v>
      </c>
      <c r="K29" s="283">
        <v>-0.04</v>
      </c>
      <c r="L29" s="284"/>
      <c r="M29" s="283">
        <v>4.8847608638740929E-2</v>
      </c>
      <c r="N29" s="283">
        <v>0.13020291351746943</v>
      </c>
      <c r="O29" s="283">
        <v>9.0717361768129168E-2</v>
      </c>
      <c r="P29" s="283">
        <v>8.9995669020351457E-2</v>
      </c>
      <c r="Q29" s="283">
        <v>9.0457728339363122E-2</v>
      </c>
      <c r="R29" s="283">
        <v>0.08</v>
      </c>
      <c r="S29" s="283">
        <v>0.09</v>
      </c>
      <c r="T29" s="283">
        <v>6.5643207542554372E-2</v>
      </c>
      <c r="U29" s="283">
        <v>-0.08</v>
      </c>
      <c r="V29" s="283">
        <v>-0.01</v>
      </c>
    </row>
    <row r="30" spans="1:23" x14ac:dyDescent="0.2">
      <c r="A30" s="281"/>
      <c r="B30" s="269"/>
      <c r="C30" s="269"/>
      <c r="D30" s="269"/>
      <c r="E30" s="269"/>
      <c r="F30" s="269"/>
      <c r="G30" s="269"/>
      <c r="H30" s="269"/>
      <c r="I30" s="269"/>
      <c r="J30" s="269"/>
      <c r="K30" s="269"/>
      <c r="L30" s="284"/>
      <c r="M30" s="269"/>
      <c r="N30" s="269"/>
      <c r="O30" s="269"/>
      <c r="P30" s="269"/>
      <c r="Q30" s="269"/>
      <c r="R30" s="269"/>
      <c r="S30" s="269"/>
      <c r="T30" s="269"/>
      <c r="U30" s="269"/>
      <c r="V30" s="269"/>
    </row>
    <row r="31" spans="1:23" x14ac:dyDescent="0.2">
      <c r="A31" s="274" t="s">
        <v>173</v>
      </c>
      <c r="B31" s="285">
        <v>6.9821119446047297E-2</v>
      </c>
      <c r="C31" s="285">
        <v>6.0254284134881181E-2</v>
      </c>
      <c r="D31" s="285">
        <v>6.4935064935064943E-2</v>
      </c>
      <c r="E31" s="285">
        <v>3.8819026790595769E-2</v>
      </c>
      <c r="F31" s="285">
        <v>5.6041705455222322E-2</v>
      </c>
      <c r="G31" s="285">
        <v>7.0000000000000007E-2</v>
      </c>
      <c r="H31" s="285">
        <v>5.6041705455222322E-2</v>
      </c>
      <c r="I31" s="285">
        <v>3.6138079827400311E-2</v>
      </c>
      <c r="J31" s="285">
        <v>-0.17</v>
      </c>
      <c r="K31" s="285">
        <v>-7.0000000000000007E-2</v>
      </c>
      <c r="L31" s="284"/>
      <c r="M31" s="285">
        <v>0.15408783388156511</v>
      </c>
      <c r="N31" s="285">
        <v>0.12504866208575607</v>
      </c>
      <c r="O31" s="285">
        <v>0.13914204063241881</v>
      </c>
      <c r="P31" s="285">
        <v>9.1111807150064714E-2</v>
      </c>
      <c r="Q31" s="285">
        <v>0.12227698011112466</v>
      </c>
      <c r="R31" s="285">
        <v>0.09</v>
      </c>
      <c r="S31" s="285">
        <v>0.11</v>
      </c>
      <c r="T31" s="285">
        <v>6.1439136534152734E-2</v>
      </c>
      <c r="U31" s="285">
        <v>-0.14000000000000001</v>
      </c>
      <c r="V31" s="285">
        <v>-0.04</v>
      </c>
    </row>
    <row r="32" spans="1:23" x14ac:dyDescent="0.2">
      <c r="A32" s="275" t="s">
        <v>209</v>
      </c>
      <c r="B32" s="286">
        <v>-0.59041394335511976</v>
      </c>
      <c r="C32" s="286">
        <v>0.51655629139072845</v>
      </c>
      <c r="D32" s="286">
        <v>-0.31639344262295077</v>
      </c>
      <c r="E32" s="286">
        <v>0.71428571428571441</v>
      </c>
      <c r="F32" s="286">
        <v>-0.10863874345549733</v>
      </c>
      <c r="G32" s="286">
        <v>0.17</v>
      </c>
      <c r="H32" s="286">
        <v>-0.02</v>
      </c>
      <c r="I32" s="286">
        <v>0.19680851063829799</v>
      </c>
      <c r="J32" s="286">
        <v>-0.12</v>
      </c>
      <c r="K32" s="286">
        <v>0.02</v>
      </c>
      <c r="L32" s="284"/>
      <c r="M32" s="286">
        <v>-0.55809358432149658</v>
      </c>
      <c r="N32" s="286">
        <v>0.63413086387991091</v>
      </c>
      <c r="O32" s="286">
        <v>-0.26108222081946492</v>
      </c>
      <c r="P32" s="286">
        <v>0.79159852463971725</v>
      </c>
      <c r="Q32" s="286">
        <v>-3.8527099931043376E-2</v>
      </c>
      <c r="R32" s="286">
        <v>0.18</v>
      </c>
      <c r="S32" s="286">
        <v>0.03</v>
      </c>
      <c r="T32" s="286">
        <v>0.226637471231596</v>
      </c>
      <c r="U32" s="286">
        <v>-0.08</v>
      </c>
      <c r="V32" s="286">
        <v>0.06</v>
      </c>
    </row>
    <row r="33" spans="1:23" x14ac:dyDescent="0.2">
      <c r="A33" s="276" t="s">
        <v>218</v>
      </c>
      <c r="B33" s="283">
        <v>-6.8430656934306569E-2</v>
      </c>
      <c r="C33" s="283">
        <v>9.5408163265306212E-2</v>
      </c>
      <c r="D33" s="283">
        <v>8.9113680154142318E-3</v>
      </c>
      <c r="E33" s="283">
        <v>9.1275844679777937E-2</v>
      </c>
      <c r="F33" s="283">
        <v>3.5533822330888275E-2</v>
      </c>
      <c r="G33" s="283">
        <v>0.09</v>
      </c>
      <c r="H33" s="283">
        <v>0.05</v>
      </c>
      <c r="I33" s="283">
        <v>5.093046033300689E-2</v>
      </c>
      <c r="J33" s="283">
        <v>-0.16</v>
      </c>
      <c r="K33" s="283">
        <v>-0.06</v>
      </c>
      <c r="L33" s="284"/>
      <c r="M33" s="283">
        <v>6.0348438567791622E-3</v>
      </c>
      <c r="N33" s="283">
        <v>0.163258634498748</v>
      </c>
      <c r="O33" s="283">
        <v>8.1398754867182385E-2</v>
      </c>
      <c r="P33" s="283">
        <v>0.1451125297099948</v>
      </c>
      <c r="Q33" s="283">
        <v>0.10268633406557102</v>
      </c>
      <c r="R33" s="283">
        <v>0.1</v>
      </c>
      <c r="S33" s="283">
        <v>0.1</v>
      </c>
      <c r="T33" s="283">
        <v>7.6769816264229643E-2</v>
      </c>
      <c r="U33" s="283">
        <v>-0.14000000000000001</v>
      </c>
      <c r="V33" s="283">
        <v>-0.03</v>
      </c>
    </row>
    <row r="34" spans="1:23" x14ac:dyDescent="0.2">
      <c r="A34" s="281"/>
      <c r="B34" s="285"/>
      <c r="C34" s="285"/>
      <c r="D34" s="285"/>
      <c r="E34" s="285"/>
      <c r="F34" s="285"/>
      <c r="G34" s="285"/>
      <c r="H34" s="285"/>
      <c r="I34" s="285"/>
      <c r="J34" s="285"/>
      <c r="K34" s="285"/>
      <c r="L34" s="284"/>
      <c r="M34" s="285"/>
      <c r="N34" s="285"/>
      <c r="O34" s="285"/>
      <c r="P34" s="285"/>
      <c r="Q34" s="285"/>
      <c r="R34" s="285"/>
      <c r="S34" s="285"/>
      <c r="T34" s="285"/>
      <c r="U34" s="285"/>
      <c r="V34" s="285"/>
    </row>
    <row r="35" spans="1:23" x14ac:dyDescent="0.2">
      <c r="A35" s="74" t="s">
        <v>22</v>
      </c>
      <c r="B35" s="283">
        <v>-0.97674418604651148</v>
      </c>
      <c r="C35" s="283">
        <v>-0.23383084577114432</v>
      </c>
      <c r="D35" s="283">
        <v>0.32173913043478247</v>
      </c>
      <c r="E35" s="283">
        <v>-0.3000000000000001</v>
      </c>
      <c r="F35" s="283">
        <v>-0.12345679012345678</v>
      </c>
      <c r="G35" s="283">
        <v>-0.04</v>
      </c>
      <c r="H35" s="283">
        <v>-7.0000000000000007E-2</v>
      </c>
      <c r="I35" s="283">
        <v>-15.999999999999998</v>
      </c>
      <c r="J35" s="283">
        <v>0.69</v>
      </c>
      <c r="K35" s="283">
        <v>0.49</v>
      </c>
      <c r="L35" s="284"/>
      <c r="M35" s="283">
        <v>-0.98068764983196299</v>
      </c>
      <c r="N35" s="283">
        <v>-0.19697251522410861</v>
      </c>
      <c r="O35" s="283">
        <v>0.38767890241984027</v>
      </c>
      <c r="P35" s="283">
        <v>-0.25623188761119281</v>
      </c>
      <c r="Q35" s="283">
        <v>-7.3669623162570502E-2</v>
      </c>
      <c r="R35" s="283">
        <v>-0.02</v>
      </c>
      <c r="S35" s="283">
        <v>-0.04</v>
      </c>
      <c r="T35" s="283">
        <v>-7.5604858214218602</v>
      </c>
      <c r="U35" s="283">
        <v>0.75</v>
      </c>
      <c r="V35" s="283">
        <v>0.6</v>
      </c>
    </row>
    <row r="36" spans="1:23" x14ac:dyDescent="0.2">
      <c r="B36" s="285"/>
      <c r="C36" s="285"/>
      <c r="D36" s="285"/>
      <c r="E36" s="285"/>
      <c r="F36" s="285"/>
      <c r="G36" s="285"/>
      <c r="H36" s="285"/>
      <c r="I36" s="285"/>
      <c r="J36" s="285"/>
      <c r="K36" s="285"/>
      <c r="L36" s="284"/>
      <c r="M36" s="285"/>
      <c r="N36" s="285"/>
      <c r="O36" s="285"/>
      <c r="P36" s="285"/>
      <c r="Q36" s="285"/>
      <c r="R36" s="285"/>
      <c r="S36" s="285"/>
      <c r="T36" s="285"/>
      <c r="U36" s="285"/>
      <c r="V36" s="285"/>
    </row>
    <row r="37" spans="1:23" ht="15" x14ac:dyDescent="0.2">
      <c r="A37" s="112" t="s">
        <v>78</v>
      </c>
      <c r="B37" s="305"/>
      <c r="C37" s="305"/>
      <c r="D37" s="305"/>
      <c r="E37" s="305"/>
      <c r="F37" s="305"/>
      <c r="G37" s="305"/>
      <c r="H37" s="305"/>
      <c r="I37" s="305"/>
      <c r="J37" s="305"/>
      <c r="K37" s="305"/>
      <c r="L37" s="284"/>
      <c r="M37" s="305"/>
      <c r="N37" s="305"/>
      <c r="O37" s="305"/>
      <c r="P37" s="305"/>
      <c r="Q37" s="305"/>
      <c r="R37" s="305"/>
      <c r="S37" s="305"/>
      <c r="T37" s="305"/>
      <c r="U37" s="305"/>
      <c r="V37" s="305"/>
    </row>
    <row r="38" spans="1:23" x14ac:dyDescent="0.2">
      <c r="A38" s="277" t="s">
        <v>213</v>
      </c>
      <c r="B38" s="285"/>
      <c r="C38" s="285"/>
      <c r="D38" s="285"/>
      <c r="E38" s="285"/>
      <c r="F38" s="285"/>
      <c r="G38" s="285"/>
      <c r="H38" s="285"/>
      <c r="I38" s="285"/>
      <c r="J38" s="285"/>
      <c r="K38" s="285"/>
      <c r="L38" s="284"/>
      <c r="M38" s="285"/>
      <c r="N38" s="285"/>
      <c r="O38" s="285"/>
      <c r="P38" s="285"/>
      <c r="Q38" s="285"/>
      <c r="R38" s="285"/>
      <c r="S38" s="285"/>
      <c r="T38" s="285"/>
      <c r="U38" s="285"/>
      <c r="V38" s="285"/>
      <c r="W38" s="233"/>
    </row>
    <row r="39" spans="1:23" x14ac:dyDescent="0.2">
      <c r="A39" s="278" t="s">
        <v>71</v>
      </c>
      <c r="B39" s="285">
        <v>0.11395646606914221</v>
      </c>
      <c r="C39" s="285">
        <v>8.5424133811230485E-2</v>
      </c>
      <c r="D39" s="285">
        <v>9.9196538936959094E-2</v>
      </c>
      <c r="E39" s="285">
        <v>3.5757575757575967E-2</v>
      </c>
      <c r="F39" s="285">
        <v>7.7773229635693816E-2</v>
      </c>
      <c r="G39" s="285">
        <v>0</v>
      </c>
      <c r="H39" s="285">
        <v>0.06</v>
      </c>
      <c r="I39" s="285">
        <v>-0.164367816091954</v>
      </c>
      <c r="J39" s="285">
        <v>-0.32</v>
      </c>
      <c r="K39" s="285">
        <v>-0.24</v>
      </c>
      <c r="L39" s="284"/>
      <c r="M39" s="285">
        <v>0.18566626732651981</v>
      </c>
      <c r="N39" s="285">
        <v>0.14215521037609427</v>
      </c>
      <c r="O39" s="285">
        <v>0.16292461272233155</v>
      </c>
      <c r="P39" s="285">
        <v>6.305393112905501E-2</v>
      </c>
      <c r="Q39" s="285">
        <v>0.1280661190514979</v>
      </c>
      <c r="R39" s="285">
        <v>0.02</v>
      </c>
      <c r="S39" s="285">
        <v>0.1</v>
      </c>
      <c r="T39" s="285">
        <v>-0.12156524508427134</v>
      </c>
      <c r="U39" s="285">
        <v>-0.28000000000000003</v>
      </c>
      <c r="V39" s="285">
        <v>-0.2</v>
      </c>
      <c r="W39" s="233"/>
    </row>
    <row r="40" spans="1:23" x14ac:dyDescent="0.2">
      <c r="A40" s="279" t="s">
        <v>72</v>
      </c>
      <c r="B40" s="285">
        <v>3.0769230769230795E-2</v>
      </c>
      <c r="C40" s="285">
        <v>6.2790697674418666E-2</v>
      </c>
      <c r="D40" s="285">
        <v>5.0724637681159424E-2</v>
      </c>
      <c r="E40" s="285">
        <v>2.8985507246376881E-2</v>
      </c>
      <c r="F40" s="285">
        <v>4.257246376811584E-2</v>
      </c>
      <c r="G40" s="285">
        <v>0.02</v>
      </c>
      <c r="H40" s="285">
        <v>0.04</v>
      </c>
      <c r="I40" s="285">
        <v>-0.14552238805970158</v>
      </c>
      <c r="J40" s="285">
        <v>-0.3</v>
      </c>
      <c r="K40" s="285">
        <v>-0.24</v>
      </c>
      <c r="L40" s="284"/>
      <c r="M40" s="285">
        <v>9.6439575806971489E-2</v>
      </c>
      <c r="N40" s="285">
        <v>0.12478302136083685</v>
      </c>
      <c r="O40" s="285">
        <v>0.11420315803361526</v>
      </c>
      <c r="P40" s="285">
        <v>5.8505589428487964E-2</v>
      </c>
      <c r="Q40" s="285">
        <v>9.2644113088701782E-2</v>
      </c>
      <c r="R40" s="285">
        <v>0.04</v>
      </c>
      <c r="S40" s="285">
        <v>7.0000000000000007E-2</v>
      </c>
      <c r="T40" s="285">
        <v>-0.11856920346753221</v>
      </c>
      <c r="U40" s="285">
        <v>-0.27</v>
      </c>
      <c r="V40" s="285">
        <v>-0.21</v>
      </c>
      <c r="W40" s="233"/>
    </row>
    <row r="41" spans="1:23" x14ac:dyDescent="0.2">
      <c r="A41" s="278" t="s">
        <v>73</v>
      </c>
      <c r="B41" s="285">
        <v>-0.11808118081180821</v>
      </c>
      <c r="C41" s="285">
        <v>1.1354838709677419</v>
      </c>
      <c r="D41" s="285">
        <v>0.33802816901408445</v>
      </c>
      <c r="E41" s="285">
        <v>-0.10303030303030299</v>
      </c>
      <c r="F41" s="285">
        <v>0.21489001692047369</v>
      </c>
      <c r="G41" s="285">
        <v>0.19</v>
      </c>
      <c r="H41" s="285">
        <v>0.21</v>
      </c>
      <c r="I41" s="285">
        <v>-0.41422594142259411</v>
      </c>
      <c r="J41" s="285">
        <v>-0.6</v>
      </c>
      <c r="K41" s="285">
        <v>-0.52</v>
      </c>
      <c r="L41" s="284"/>
      <c r="M41" s="285">
        <v>-0.10789274422386386</v>
      </c>
      <c r="N41" s="285">
        <v>1.1701212573755977</v>
      </c>
      <c r="O41" s="285">
        <v>0.35764699499838343</v>
      </c>
      <c r="P41" s="285">
        <v>-8.9070277560329716E-2</v>
      </c>
      <c r="Q41" s="285">
        <v>0.23250683662617289</v>
      </c>
      <c r="R41" s="285">
        <v>0.2</v>
      </c>
      <c r="S41" s="285">
        <v>0.22</v>
      </c>
      <c r="T41" s="285">
        <v>-0.41508576612559966</v>
      </c>
      <c r="U41" s="285">
        <v>-0.59</v>
      </c>
      <c r="V41" s="285">
        <v>-0.52</v>
      </c>
      <c r="W41" s="233"/>
    </row>
    <row r="42" spans="1:23" x14ac:dyDescent="0.2">
      <c r="A42" s="278" t="s">
        <v>74</v>
      </c>
      <c r="B42" s="285">
        <v>0.12820512820512822</v>
      </c>
      <c r="C42" s="285">
        <v>4.39560439560438E-2</v>
      </c>
      <c r="D42" s="285">
        <v>8.2840236686390303E-2</v>
      </c>
      <c r="E42" s="285">
        <v>0.26495726495726507</v>
      </c>
      <c r="F42" s="285">
        <v>0.14035087719298253</v>
      </c>
      <c r="G42" s="285">
        <v>0.27</v>
      </c>
      <c r="H42" s="285">
        <v>0.17</v>
      </c>
      <c r="I42" s="285">
        <v>-3.787878787878788E-2</v>
      </c>
      <c r="J42" s="285">
        <v>0.05</v>
      </c>
      <c r="K42" s="285">
        <v>0.01</v>
      </c>
      <c r="L42" s="284"/>
      <c r="M42" s="285">
        <v>0.18381107879900879</v>
      </c>
      <c r="N42" s="285">
        <v>9.485569212802536E-2</v>
      </c>
      <c r="O42" s="285">
        <v>0.13578597055534122</v>
      </c>
      <c r="P42" s="285">
        <v>0.29049337527959651</v>
      </c>
      <c r="Q42" s="285">
        <v>0.18634101812279261</v>
      </c>
      <c r="R42" s="285">
        <v>0.28999999999999998</v>
      </c>
      <c r="S42" s="285">
        <v>0.21</v>
      </c>
      <c r="T42" s="285">
        <v>-1.3608195634236627E-2</v>
      </c>
      <c r="U42" s="285">
        <v>0.08</v>
      </c>
      <c r="V42" s="285">
        <v>0.04</v>
      </c>
      <c r="W42" s="233"/>
    </row>
    <row r="43" spans="1:23" x14ac:dyDescent="0.2">
      <c r="A43" s="280" t="s">
        <v>214</v>
      </c>
      <c r="B43" s="283">
        <v>7.9071766222604367E-2</v>
      </c>
      <c r="C43" s="283">
        <v>0.14139020537124794</v>
      </c>
      <c r="D43" s="283">
        <v>0.11154558551142207</v>
      </c>
      <c r="E43" s="283">
        <v>4.7097036134795059E-2</v>
      </c>
      <c r="F43" s="283">
        <v>8.9866156787762844E-2</v>
      </c>
      <c r="G43" s="283">
        <v>0.05</v>
      </c>
      <c r="H43" s="283">
        <v>0.08</v>
      </c>
      <c r="I43" s="283">
        <v>-0.17283950617283952</v>
      </c>
      <c r="J43" s="283">
        <v>-0.31</v>
      </c>
      <c r="K43" s="283">
        <v>-0.25</v>
      </c>
      <c r="L43" s="284"/>
      <c r="M43" s="283">
        <v>0.13964627146682912</v>
      </c>
      <c r="N43" s="283">
        <v>0.19943050334520823</v>
      </c>
      <c r="O43" s="283">
        <v>0.17101428304350808</v>
      </c>
      <c r="P43" s="283">
        <v>7.3814822289206966E-2</v>
      </c>
      <c r="Q43" s="283">
        <v>0.13730628184827262</v>
      </c>
      <c r="R43" s="283">
        <v>0.06</v>
      </c>
      <c r="S43" s="283">
        <v>0.12</v>
      </c>
      <c r="T43" s="283">
        <v>-0.13811201683552046</v>
      </c>
      <c r="U43" s="283">
        <v>-0.28000000000000003</v>
      </c>
      <c r="V43" s="283">
        <v>-0.21</v>
      </c>
      <c r="W43" s="233"/>
    </row>
    <row r="44" spans="1:23" x14ac:dyDescent="0.2">
      <c r="A44" s="275" t="s">
        <v>215</v>
      </c>
      <c r="B44" s="285">
        <v>-0.14966555183946481</v>
      </c>
      <c r="C44" s="285">
        <v>-0.17362146050670629</v>
      </c>
      <c r="D44" s="285">
        <v>-0.16233254531126856</v>
      </c>
      <c r="E44" s="285">
        <v>-0.11477987421383654</v>
      </c>
      <c r="F44" s="285">
        <v>-0.1464566929133857</v>
      </c>
      <c r="G44" s="285">
        <v>0.23</v>
      </c>
      <c r="H44" s="285">
        <v>-7.0000000000000007E-2</v>
      </c>
      <c r="I44" s="285">
        <v>-0.18485742379547701</v>
      </c>
      <c r="J44" s="285">
        <v>-0.18</v>
      </c>
      <c r="K44" s="285">
        <v>-0.18</v>
      </c>
      <c r="L44" s="284"/>
      <c r="M44" s="285">
        <v>-6.9907822825907198E-2</v>
      </c>
      <c r="N44" s="285">
        <v>-0.11565567160877485</v>
      </c>
      <c r="O44" s="285">
        <v>-9.4497097253278595E-2</v>
      </c>
      <c r="P44" s="285">
        <v>-7.0153879187574805E-2</v>
      </c>
      <c r="Q44" s="285">
        <v>-8.6073157947137977E-2</v>
      </c>
      <c r="R44" s="285">
        <v>0.27</v>
      </c>
      <c r="S44" s="285">
        <v>-0.01</v>
      </c>
      <c r="T44" s="285">
        <v>-0.12626662292743401</v>
      </c>
      <c r="U44" s="285">
        <v>-0.12</v>
      </c>
      <c r="V44" s="285">
        <v>-0.12</v>
      </c>
      <c r="W44" s="233"/>
    </row>
    <row r="45" spans="1:23" x14ac:dyDescent="0.2">
      <c r="A45" s="288" t="s">
        <v>69</v>
      </c>
      <c r="B45" s="283">
        <v>1.419244961680386E-3</v>
      </c>
      <c r="C45" s="283">
        <v>3.2266391326794014E-2</v>
      </c>
      <c r="D45" s="283">
        <v>1.7574692442882248E-2</v>
      </c>
      <c r="E45" s="283">
        <v>-8.0321285140562242E-3</v>
      </c>
      <c r="F45" s="283">
        <v>8.9831117499101689E-3</v>
      </c>
      <c r="G45" s="283">
        <v>0.09</v>
      </c>
      <c r="H45" s="283">
        <v>0.03</v>
      </c>
      <c r="I45" s="283">
        <v>-0.17630385487528341</v>
      </c>
      <c r="J45" s="283">
        <v>-0.27</v>
      </c>
      <c r="K45" s="283">
        <v>-0.23</v>
      </c>
      <c r="L45" s="284"/>
      <c r="M45" s="283">
        <v>7.0157739500669558E-2</v>
      </c>
      <c r="N45" s="283">
        <v>9.1324609269761908E-2</v>
      </c>
      <c r="O45" s="283">
        <v>8.1355274797570168E-2</v>
      </c>
      <c r="P45" s="283">
        <v>2.5304518690821488E-2</v>
      </c>
      <c r="Q45" s="283">
        <v>6.193137668747032E-2</v>
      </c>
      <c r="R45" s="283">
        <v>0.11</v>
      </c>
      <c r="S45" s="283">
        <v>0.08</v>
      </c>
      <c r="T45" s="283">
        <v>-0.13471485716191955</v>
      </c>
      <c r="U45" s="283">
        <v>-0.24</v>
      </c>
      <c r="V45" s="283">
        <v>-0.19</v>
      </c>
      <c r="W45" s="233"/>
    </row>
    <row r="46" spans="1:23" x14ac:dyDescent="0.2">
      <c r="A46" s="281"/>
      <c r="B46" s="269"/>
      <c r="C46" s="269"/>
      <c r="D46" s="269"/>
      <c r="E46" s="269"/>
      <c r="F46" s="269"/>
      <c r="G46" s="269"/>
      <c r="H46" s="269"/>
      <c r="I46" s="269"/>
      <c r="J46" s="269"/>
      <c r="K46" s="269"/>
      <c r="L46" s="284"/>
      <c r="M46" s="269"/>
      <c r="N46" s="269"/>
      <c r="O46" s="269"/>
      <c r="P46" s="269"/>
      <c r="Q46" s="269"/>
      <c r="R46" s="269"/>
      <c r="S46" s="269"/>
      <c r="T46" s="269"/>
      <c r="U46" s="269"/>
      <c r="V46" s="269"/>
      <c r="W46" s="233"/>
    </row>
    <row r="47" spans="1:23" x14ac:dyDescent="0.2">
      <c r="A47" s="274" t="s">
        <v>173</v>
      </c>
      <c r="B47" s="285">
        <v>9.9669343410486499E-2</v>
      </c>
      <c r="C47" s="285">
        <v>0.11604395604395606</v>
      </c>
      <c r="D47" s="285">
        <v>0.10815118397085584</v>
      </c>
      <c r="E47" s="285">
        <v>4.4000000000000025E-2</v>
      </c>
      <c r="F47" s="285">
        <v>8.641975308641954E-2</v>
      </c>
      <c r="G47" s="285">
        <v>0</v>
      </c>
      <c r="H47" s="285">
        <v>0.06</v>
      </c>
      <c r="I47" s="285">
        <v>-0.14003436426116836</v>
      </c>
      <c r="J47" s="285">
        <v>-0.36</v>
      </c>
      <c r="K47" s="285">
        <v>-0.25</v>
      </c>
      <c r="L47" s="284"/>
      <c r="M47" s="285">
        <v>0.16340683329640887</v>
      </c>
      <c r="N47" s="285">
        <v>0.17333856565774344</v>
      </c>
      <c r="O47" s="285">
        <v>0.16875495547539807</v>
      </c>
      <c r="P47" s="285">
        <v>7.0803122370634297E-2</v>
      </c>
      <c r="Q47" s="285">
        <v>0.13452024707243268</v>
      </c>
      <c r="R47" s="285">
        <v>0.01</v>
      </c>
      <c r="S47" s="285">
        <v>0.1</v>
      </c>
      <c r="T47" s="285">
        <v>-0.11792618134083759</v>
      </c>
      <c r="U47" s="285">
        <v>-0.33</v>
      </c>
      <c r="V47" s="285">
        <v>-0.23</v>
      </c>
      <c r="W47" s="233"/>
    </row>
    <row r="48" spans="1:23" x14ac:dyDescent="0.2">
      <c r="A48" s="275" t="s">
        <v>209</v>
      </c>
      <c r="B48" s="286">
        <v>-0.14966555183946481</v>
      </c>
      <c r="C48" s="286">
        <v>-0.17362146050670629</v>
      </c>
      <c r="D48" s="286">
        <v>-0.16233254531126856</v>
      </c>
      <c r="E48" s="286">
        <v>-0.11477987421383654</v>
      </c>
      <c r="F48" s="286">
        <v>-0.1464566929133857</v>
      </c>
      <c r="G48" s="286">
        <v>0.23</v>
      </c>
      <c r="H48" s="285">
        <v>-7.0000000000000007E-2</v>
      </c>
      <c r="I48" s="286">
        <v>-0.18485742379547701</v>
      </c>
      <c r="J48" s="286">
        <v>-0.18</v>
      </c>
      <c r="K48" s="286">
        <v>-0.18</v>
      </c>
      <c r="L48" s="284"/>
      <c r="M48" s="286">
        <v>-6.9907822825907198E-2</v>
      </c>
      <c r="N48" s="286">
        <v>-0.11565567160877485</v>
      </c>
      <c r="O48" s="286">
        <v>-9.4497097253278595E-2</v>
      </c>
      <c r="P48" s="286">
        <v>-7.0153879187574805E-2</v>
      </c>
      <c r="Q48" s="286">
        <v>-8.6073157947137977E-2</v>
      </c>
      <c r="R48" s="286">
        <v>0.27</v>
      </c>
      <c r="S48" s="286">
        <v>-0.01</v>
      </c>
      <c r="T48" s="286">
        <v>-0.12626662292743401</v>
      </c>
      <c r="U48" s="286">
        <v>-0.12</v>
      </c>
      <c r="V48" s="286">
        <v>-0.12</v>
      </c>
      <c r="W48" s="233"/>
    </row>
    <row r="49" spans="1:23" x14ac:dyDescent="0.2">
      <c r="A49" s="276" t="s">
        <v>218</v>
      </c>
      <c r="B49" s="283">
        <v>9.6589194083911509E-3</v>
      </c>
      <c r="C49" s="283">
        <v>8.5706386508156568E-3</v>
      </c>
      <c r="D49" s="283">
        <v>9.0909090909090245E-3</v>
      </c>
      <c r="E49" s="283">
        <v>-1.3344690516751814E-2</v>
      </c>
      <c r="F49" s="283">
        <v>1.5308075009566676E-3</v>
      </c>
      <c r="G49" s="289">
        <v>0.06</v>
      </c>
      <c r="H49" s="283">
        <v>0.02</v>
      </c>
      <c r="I49" s="283">
        <v>-0.15366218236173387</v>
      </c>
      <c r="J49" s="283">
        <v>-0.3</v>
      </c>
      <c r="K49" s="283">
        <v>-0.23</v>
      </c>
      <c r="L49" s="284"/>
      <c r="M49" s="283">
        <v>8.0948924443452225E-2</v>
      </c>
      <c r="N49" s="283">
        <v>6.7043163005174086E-2</v>
      </c>
      <c r="O49" s="283">
        <v>7.3717791626471518E-2</v>
      </c>
      <c r="P49" s="283">
        <v>2.0410435315946329E-2</v>
      </c>
      <c r="Q49" s="283">
        <v>5.515287533875584E-2</v>
      </c>
      <c r="R49" s="283">
        <v>0.08</v>
      </c>
      <c r="S49" s="283">
        <v>0.06</v>
      </c>
      <c r="T49" s="283">
        <v>-0.12045006598947613</v>
      </c>
      <c r="U49" s="283">
        <v>-0.27</v>
      </c>
      <c r="V49" s="283">
        <v>-0.2</v>
      </c>
      <c r="W49" s="233"/>
    </row>
    <row r="50" spans="1:23" x14ac:dyDescent="0.2">
      <c r="A50" s="281"/>
      <c r="B50" s="285"/>
      <c r="C50" s="285"/>
      <c r="D50" s="285"/>
      <c r="E50" s="285"/>
      <c r="F50" s="285"/>
      <c r="G50" s="272"/>
      <c r="H50" s="285"/>
      <c r="I50" s="285"/>
      <c r="J50" s="285"/>
      <c r="K50" s="285"/>
      <c r="L50" s="284"/>
      <c r="M50" s="285"/>
      <c r="N50" s="285"/>
      <c r="O50" s="285"/>
      <c r="P50" s="285"/>
      <c r="Q50" s="285"/>
      <c r="R50" s="285"/>
      <c r="S50" s="285"/>
      <c r="T50" s="285"/>
      <c r="U50" s="285"/>
      <c r="V50" s="285"/>
      <c r="W50" s="233"/>
    </row>
    <row r="51" spans="1:23" x14ac:dyDescent="0.2">
      <c r="A51" s="74" t="s">
        <v>22</v>
      </c>
      <c r="B51" s="283">
        <v>-0.12440191387559817</v>
      </c>
      <c r="C51" s="283">
        <v>0.36567164179104505</v>
      </c>
      <c r="D51" s="283">
        <v>0.15094339622641514</v>
      </c>
      <c r="E51" s="283">
        <v>8.4905660377358361E-2</v>
      </c>
      <c r="F51" s="283">
        <v>0.13062409288824381</v>
      </c>
      <c r="G51" s="283">
        <v>0.45</v>
      </c>
      <c r="H51" s="283">
        <v>0.23</v>
      </c>
      <c r="I51" s="283">
        <v>-0.47540983606557369</v>
      </c>
      <c r="J51" s="283">
        <v>0.06</v>
      </c>
      <c r="K51" s="283">
        <v>-0.12</v>
      </c>
      <c r="L51" s="284"/>
      <c r="M51" s="283">
        <v>-9.385674947068752E-2</v>
      </c>
      <c r="N51" s="283">
        <v>0.43122794063552733</v>
      </c>
      <c r="O51" s="283">
        <v>0.1982228799987166</v>
      </c>
      <c r="P51" s="283">
        <v>0.10529173219063821</v>
      </c>
      <c r="Q51" s="283">
        <v>0.16883292863304145</v>
      </c>
      <c r="R51" s="283">
        <v>0.45</v>
      </c>
      <c r="S51" s="283">
        <v>0.26</v>
      </c>
      <c r="T51" s="283">
        <v>-0.44046665117251865</v>
      </c>
      <c r="U51" s="283">
        <v>0.1</v>
      </c>
      <c r="V51" s="283">
        <v>-0.08</v>
      </c>
    </row>
    <row r="52" spans="1:23" x14ac:dyDescent="0.2">
      <c r="B52" s="285"/>
      <c r="C52" s="285"/>
      <c r="D52" s="285"/>
      <c r="E52" s="285"/>
      <c r="F52" s="285"/>
      <c r="G52" s="285"/>
      <c r="H52" s="285"/>
      <c r="I52" s="285"/>
      <c r="J52" s="285"/>
      <c r="K52" s="285"/>
      <c r="L52" s="284"/>
      <c r="M52" s="285"/>
      <c r="N52" s="285"/>
      <c r="O52" s="285"/>
      <c r="P52" s="285"/>
      <c r="Q52" s="285"/>
      <c r="R52" s="285"/>
      <c r="S52" s="285"/>
      <c r="T52" s="285"/>
      <c r="U52" s="285"/>
      <c r="V52" s="285"/>
    </row>
    <row r="53" spans="1:23" ht="15" x14ac:dyDescent="0.2">
      <c r="A53" s="112" t="s">
        <v>0</v>
      </c>
      <c r="B53" s="305"/>
      <c r="C53" s="305"/>
      <c r="D53" s="305"/>
      <c r="E53" s="305"/>
      <c r="F53" s="305"/>
      <c r="G53" s="305"/>
      <c r="H53" s="305"/>
      <c r="I53" s="305"/>
      <c r="J53" s="305"/>
      <c r="K53" s="305"/>
      <c r="L53" s="284"/>
      <c r="M53" s="305"/>
      <c r="N53" s="305"/>
      <c r="O53" s="305"/>
      <c r="P53" s="305"/>
      <c r="Q53" s="305"/>
      <c r="R53" s="305"/>
      <c r="S53" s="305"/>
      <c r="T53" s="305"/>
      <c r="U53" s="305"/>
      <c r="V53" s="305"/>
    </row>
    <row r="54" spans="1:23" x14ac:dyDescent="0.2">
      <c r="A54" s="277" t="s">
        <v>70</v>
      </c>
      <c r="B54" s="285"/>
      <c r="C54" s="285"/>
      <c r="D54" s="285"/>
      <c r="E54" s="285"/>
      <c r="F54" s="285"/>
      <c r="G54" s="285"/>
      <c r="H54" s="285"/>
      <c r="I54" s="285"/>
      <c r="J54" s="285"/>
      <c r="K54" s="285"/>
      <c r="L54" s="284"/>
      <c r="M54" s="285"/>
      <c r="N54" s="285"/>
      <c r="O54" s="285"/>
      <c r="P54" s="285"/>
      <c r="Q54" s="285"/>
      <c r="R54" s="285"/>
      <c r="S54" s="285"/>
      <c r="T54" s="285"/>
      <c r="U54" s="285"/>
      <c r="V54" s="285"/>
      <c r="W54" s="233"/>
    </row>
    <row r="55" spans="1:23" x14ac:dyDescent="0.2">
      <c r="A55" s="85" t="s">
        <v>71</v>
      </c>
      <c r="B55" s="285">
        <v>0.14926829268292677</v>
      </c>
      <c r="C55" s="285">
        <v>0.12585603408917961</v>
      </c>
      <c r="D55" s="285">
        <v>0.13717475041270361</v>
      </c>
      <c r="E55" s="285">
        <v>0.1083690987124466</v>
      </c>
      <c r="F55" s="285">
        <v>0.12740971680956106</v>
      </c>
      <c r="G55" s="285">
        <v>0.12</v>
      </c>
      <c r="H55" s="285">
        <v>0.12</v>
      </c>
      <c r="I55" s="285">
        <v>3.5795132993774861E-2</v>
      </c>
      <c r="J55" s="285">
        <v>-0.06</v>
      </c>
      <c r="K55" s="285">
        <v>-0.04</v>
      </c>
      <c r="L55" s="284"/>
      <c r="M55" s="285">
        <v>0.18286035537873196</v>
      </c>
      <c r="N55" s="285">
        <v>0.15183738917018902</v>
      </c>
      <c r="O55" s="285">
        <v>0.16675215792802206</v>
      </c>
      <c r="P55" s="285">
        <v>0.12321904097265018</v>
      </c>
      <c r="Q55" s="285">
        <v>0.1517916703956404</v>
      </c>
      <c r="R55" s="285">
        <v>0.13</v>
      </c>
      <c r="S55" s="285">
        <v>0.14000000000000001</v>
      </c>
      <c r="T55" s="285">
        <v>5.4388383403663011E-2</v>
      </c>
      <c r="U55" s="285">
        <v>-0.01</v>
      </c>
      <c r="V55" s="285">
        <v>0</v>
      </c>
      <c r="W55" s="233"/>
    </row>
    <row r="56" spans="1:23" x14ac:dyDescent="0.2">
      <c r="A56" s="85" t="s">
        <v>72</v>
      </c>
      <c r="B56" s="285">
        <v>0.16567677399187264</v>
      </c>
      <c r="C56" s="285">
        <v>2.7305187985717166E-2</v>
      </c>
      <c r="D56" s="285">
        <v>8.2914572864321606E-2</v>
      </c>
      <c r="E56" s="285">
        <v>-9.3972655497785398E-2</v>
      </c>
      <c r="F56" s="285">
        <v>1.3076864593628517E-2</v>
      </c>
      <c r="G56" s="285">
        <v>0</v>
      </c>
      <c r="H56" s="285">
        <v>0.01</v>
      </c>
      <c r="I56" s="285">
        <v>-0.1906677393403059</v>
      </c>
      <c r="J56" s="285">
        <v>-0.46</v>
      </c>
      <c r="K56" s="285">
        <v>-0.45</v>
      </c>
      <c r="L56" s="284"/>
      <c r="M56" s="285">
        <v>0.1901400183929142</v>
      </c>
      <c r="N56" s="285">
        <v>4.1577478297706513E-2</v>
      </c>
      <c r="O56" s="285">
        <v>0.10094769860824762</v>
      </c>
      <c r="P56" s="285">
        <v>-8.3788990200615268E-2</v>
      </c>
      <c r="Q56" s="285">
        <v>2.7487583488100344E-2</v>
      </c>
      <c r="R56" s="285">
        <v>0.01</v>
      </c>
      <c r="S56" s="285">
        <v>0.02</v>
      </c>
      <c r="T56" s="285">
        <v>-0.18393772461652511</v>
      </c>
      <c r="U56" s="285">
        <v>-0.34</v>
      </c>
      <c r="V56" s="285">
        <v>-0.34</v>
      </c>
      <c r="W56" s="233"/>
    </row>
    <row r="57" spans="1:23" x14ac:dyDescent="0.2">
      <c r="A57" s="85" t="s">
        <v>73</v>
      </c>
      <c r="B57" s="285">
        <v>-0.10929472209248005</v>
      </c>
      <c r="C57" s="285">
        <v>0.17512437810945267</v>
      </c>
      <c r="D57" s="285">
        <v>2.8426885087930509E-2</v>
      </c>
      <c r="E57" s="285">
        <v>1.7964071856287376E-2</v>
      </c>
      <c r="F57" s="285">
        <v>2.4657112035752812E-2</v>
      </c>
      <c r="G57" s="285">
        <v>0.17</v>
      </c>
      <c r="H57" s="285">
        <v>7.0000000000000007E-2</v>
      </c>
      <c r="I57" s="285">
        <v>-4.5097011012060942E-2</v>
      </c>
      <c r="J57" s="285">
        <v>-0.52</v>
      </c>
      <c r="K57" s="285">
        <v>-0.52</v>
      </c>
      <c r="L57" s="284"/>
      <c r="M57" s="285">
        <v>-9.9732973093551572E-2</v>
      </c>
      <c r="N57" s="285">
        <v>0.18880321229090896</v>
      </c>
      <c r="O57" s="285">
        <v>4.0144309783549319E-2</v>
      </c>
      <c r="P57" s="285">
        <v>2.7920266576859139E-2</v>
      </c>
      <c r="Q57" s="285">
        <v>3.5722086515609319E-2</v>
      </c>
      <c r="R57" s="285">
        <v>0.18</v>
      </c>
      <c r="S57" s="285">
        <v>0.08</v>
      </c>
      <c r="T57" s="285">
        <v>-3.984201587403878E-2</v>
      </c>
      <c r="U57" s="285">
        <v>-0.31</v>
      </c>
      <c r="V57" s="285">
        <v>-0.3</v>
      </c>
      <c r="W57" s="233"/>
    </row>
    <row r="58" spans="1:23" x14ac:dyDescent="0.2">
      <c r="A58" s="85" t="s">
        <v>74</v>
      </c>
      <c r="B58" s="285">
        <v>4.7422680412371077E-2</v>
      </c>
      <c r="C58" s="285">
        <v>7.25952813067148E-3</v>
      </c>
      <c r="D58" s="285">
        <v>2.6061776061775954E-2</v>
      </c>
      <c r="E58" s="285">
        <v>0.14368932038834936</v>
      </c>
      <c r="F58" s="285">
        <v>6.5119277885235291E-2</v>
      </c>
      <c r="G58" s="285">
        <v>0.11</v>
      </c>
      <c r="H58" s="285">
        <v>8.3912945927754098E-2</v>
      </c>
      <c r="I58" s="285">
        <v>2.755905511811035E-2</v>
      </c>
      <c r="J58" s="285">
        <v>-0.1</v>
      </c>
      <c r="K58" s="285">
        <v>-0.08</v>
      </c>
      <c r="L58" s="284"/>
      <c r="M58" s="285">
        <v>9.4895445679100104E-2</v>
      </c>
      <c r="N58" s="285">
        <v>4.4500745800720706E-2</v>
      </c>
      <c r="O58" s="285">
        <v>6.7905975868859408E-2</v>
      </c>
      <c r="P58" s="285">
        <v>0.17384582868233253</v>
      </c>
      <c r="Q58" s="285">
        <v>0.10381083989501606</v>
      </c>
      <c r="R58" s="285">
        <v>0.11</v>
      </c>
      <c r="S58" s="285">
        <v>0.11434725013835305</v>
      </c>
      <c r="T58" s="285">
        <v>4.5302060874214137E-2</v>
      </c>
      <c r="U58" s="285">
        <v>-0.04</v>
      </c>
      <c r="V58" s="285">
        <v>-0.02</v>
      </c>
      <c r="W58" s="233"/>
    </row>
    <row r="59" spans="1:23" x14ac:dyDescent="0.2">
      <c r="A59" s="280" t="s">
        <v>214</v>
      </c>
      <c r="B59" s="269">
        <v>0.10112359550561797</v>
      </c>
      <c r="C59" s="269">
        <v>9.1179728607033925E-2</v>
      </c>
      <c r="D59" s="269">
        <v>9.5785013380910181E-2</v>
      </c>
      <c r="E59" s="269">
        <v>2.7113026184952153E-2</v>
      </c>
      <c r="F59" s="269">
        <v>7.1113863154635387E-2</v>
      </c>
      <c r="G59" s="269">
        <v>0.09</v>
      </c>
      <c r="H59" s="269">
        <v>7.5990652477261819E-2</v>
      </c>
      <c r="I59" s="269">
        <v>-3.7609329446064071E-2</v>
      </c>
      <c r="J59" s="269">
        <v>-0.26</v>
      </c>
      <c r="K59" s="269">
        <v>-0.24</v>
      </c>
      <c r="L59" s="284"/>
      <c r="M59" s="269">
        <v>0.12869379371217077</v>
      </c>
      <c r="N59" s="269">
        <v>0.11245649432163272</v>
      </c>
      <c r="O59" s="269">
        <v>0.11993832414144202</v>
      </c>
      <c r="P59" s="269">
        <v>4.0575988126512377E-2</v>
      </c>
      <c r="Q59" s="269">
        <v>9.1120892613238455E-2</v>
      </c>
      <c r="R59" s="269">
        <v>0.09</v>
      </c>
      <c r="S59" s="269">
        <v>9.2040887597747978E-2</v>
      </c>
      <c r="T59" s="269">
        <v>-2.4295025741840413E-2</v>
      </c>
      <c r="U59" s="269">
        <v>-0.16</v>
      </c>
      <c r="V59" s="269">
        <v>-0.14000000000000001</v>
      </c>
      <c r="W59" s="233"/>
    </row>
    <row r="60" spans="1:23" x14ac:dyDescent="0.2">
      <c r="A60" s="275" t="s">
        <v>215</v>
      </c>
      <c r="B60" s="283">
        <v>1.7631276351092462E-2</v>
      </c>
      <c r="C60" s="283">
        <v>2.962823174183795E-2</v>
      </c>
      <c r="D60" s="283">
        <v>2.1345223413338395E-2</v>
      </c>
      <c r="E60" s="283">
        <v>3.3480176211453344E-3</v>
      </c>
      <c r="F60" s="283">
        <v>1.5046867291563805E-2</v>
      </c>
      <c r="G60" s="283">
        <v>0.08</v>
      </c>
      <c r="H60" s="283">
        <v>3.5958225003304763E-2</v>
      </c>
      <c r="I60" s="283">
        <v>8.2862523540489702E-2</v>
      </c>
      <c r="J60" s="283">
        <v>0.05</v>
      </c>
      <c r="K60" s="283">
        <v>7.0000000000000007E-2</v>
      </c>
      <c r="L60" s="284"/>
      <c r="M60" s="283">
        <v>4.5722802386631595E-2</v>
      </c>
      <c r="N60" s="283">
        <v>4.9819558879023181E-2</v>
      </c>
      <c r="O60" s="283">
        <v>4.7900222879206741E-2</v>
      </c>
      <c r="P60" s="283">
        <v>1.6903034124256082E-2</v>
      </c>
      <c r="Q60" s="283">
        <v>3.3210678751159996E-2</v>
      </c>
      <c r="R60" s="283">
        <v>0.09</v>
      </c>
      <c r="S60" s="283">
        <v>0.05</v>
      </c>
      <c r="T60" s="283">
        <v>9.6144779974747602E-2</v>
      </c>
      <c r="U60" s="283">
        <v>7.0000000000000007E-2</v>
      </c>
      <c r="V60" s="283">
        <v>0.08</v>
      </c>
      <c r="W60" s="233"/>
    </row>
    <row r="61" spans="1:23" ht="15" thickBot="1" x14ac:dyDescent="0.25">
      <c r="A61" s="290" t="s">
        <v>69</v>
      </c>
      <c r="B61" s="163">
        <v>7.6540136901057709E-2</v>
      </c>
      <c r="C61" s="163">
        <v>7.4659372942308955E-2</v>
      </c>
      <c r="D61" s="163">
        <v>7.5547835382148529E-2</v>
      </c>
      <c r="E61" s="163">
        <v>2.0616570327553076E-2</v>
      </c>
      <c r="F61" s="163">
        <v>5.5947060845651424E-2</v>
      </c>
      <c r="G61" s="163">
        <v>0.09</v>
      </c>
      <c r="H61" s="163">
        <v>0.06</v>
      </c>
      <c r="I61" s="321">
        <v>-3.9936941671044049E-3</v>
      </c>
      <c r="J61" s="321">
        <v>-0.18</v>
      </c>
      <c r="K61" s="321">
        <v>-0.16</v>
      </c>
      <c r="L61" s="284"/>
      <c r="M61" s="163">
        <v>0.10430020267424567</v>
      </c>
      <c r="N61" s="163">
        <v>9.5415207895782644E-2</v>
      </c>
      <c r="O61" s="163">
        <v>9.959005485918683E-2</v>
      </c>
      <c r="P61" s="163">
        <v>3.4114456458060702E-2</v>
      </c>
      <c r="Q61" s="163">
        <v>7.5978953275122718E-2</v>
      </c>
      <c r="R61" s="163">
        <v>0.09</v>
      </c>
      <c r="S61" s="163">
        <v>0.08</v>
      </c>
      <c r="T61" s="163">
        <v>9.2646961656915328E-3</v>
      </c>
      <c r="U61" s="321">
        <v>-0.1</v>
      </c>
      <c r="V61" s="321">
        <v>-0.08</v>
      </c>
      <c r="W61" s="233"/>
    </row>
    <row r="62" spans="1:23" ht="15" thickTop="1" x14ac:dyDescent="0.2">
      <c r="A62" s="84"/>
      <c r="B62" s="285"/>
      <c r="C62" s="285"/>
      <c r="D62" s="285"/>
      <c r="E62" s="285"/>
      <c r="F62" s="285"/>
      <c r="G62" s="285"/>
      <c r="H62" s="285"/>
      <c r="I62" s="285"/>
      <c r="J62" s="285"/>
      <c r="K62" s="285"/>
      <c r="L62" s="284"/>
      <c r="M62" s="285"/>
      <c r="N62" s="285"/>
      <c r="O62" s="285"/>
      <c r="P62" s="285"/>
      <c r="Q62" s="285"/>
      <c r="R62" s="285"/>
      <c r="S62" s="285"/>
      <c r="T62" s="285"/>
      <c r="U62" s="285"/>
      <c r="V62" s="285"/>
      <c r="W62" s="233"/>
    </row>
    <row r="63" spans="1:23" x14ac:dyDescent="0.2">
      <c r="A63" s="82" t="s">
        <v>43</v>
      </c>
      <c r="B63" s="285"/>
      <c r="C63" s="285"/>
      <c r="D63" s="285"/>
      <c r="E63" s="285"/>
      <c r="F63" s="285"/>
      <c r="G63" s="285"/>
      <c r="H63" s="285"/>
      <c r="I63" s="285"/>
      <c r="J63" s="285"/>
      <c r="K63" s="285"/>
      <c r="L63" s="284"/>
      <c r="M63" s="285"/>
      <c r="N63" s="285"/>
      <c r="O63" s="285"/>
      <c r="P63" s="285"/>
      <c r="Q63" s="285"/>
      <c r="R63" s="285"/>
      <c r="S63" s="285"/>
      <c r="T63" s="285"/>
      <c r="U63" s="285"/>
      <c r="V63" s="285"/>
      <c r="W63" s="233"/>
    </row>
    <row r="64" spans="1:23" ht="42.75" x14ac:dyDescent="0.2">
      <c r="A64" s="86" t="s">
        <v>220</v>
      </c>
      <c r="B64" s="285">
        <v>5.8512343699904004E-2</v>
      </c>
      <c r="C64" s="285">
        <v>7.5997325607309971E-2</v>
      </c>
      <c r="D64" s="285">
        <v>6.7586845047615265E-2</v>
      </c>
      <c r="E64" s="285">
        <v>1.4462081128747795E-2</v>
      </c>
      <c r="F64" s="285">
        <v>4.8813322696449869E-2</v>
      </c>
      <c r="G64" s="285">
        <v>0.04</v>
      </c>
      <c r="H64" s="285">
        <v>0.05</v>
      </c>
      <c r="I64" s="322" t="s">
        <v>226</v>
      </c>
      <c r="J64" s="322" t="s">
        <v>226</v>
      </c>
      <c r="K64" s="322" t="s">
        <v>226</v>
      </c>
      <c r="L64" s="284" t="s">
        <v>227</v>
      </c>
      <c r="M64" s="285">
        <v>8.507928735138573E-2</v>
      </c>
      <c r="N64" s="285">
        <v>9.6710414993106772E-2</v>
      </c>
      <c r="O64" s="285">
        <v>9.1143708294420894E-2</v>
      </c>
      <c r="P64" s="285">
        <v>2.8326059390219867E-2</v>
      </c>
      <c r="Q64" s="285">
        <v>6.8707811069019464E-2</v>
      </c>
      <c r="R64" s="285">
        <v>0.05</v>
      </c>
      <c r="S64" s="285">
        <v>0.06</v>
      </c>
      <c r="T64" s="322" t="s">
        <v>226</v>
      </c>
      <c r="U64" s="322" t="s">
        <v>226</v>
      </c>
      <c r="V64" s="322" t="s">
        <v>226</v>
      </c>
      <c r="W64" s="284" t="s">
        <v>227</v>
      </c>
    </row>
    <row r="65" spans="1:23" x14ac:dyDescent="0.2">
      <c r="A65" s="86" t="s">
        <v>225</v>
      </c>
      <c r="B65" s="322" t="s">
        <v>226</v>
      </c>
      <c r="C65" s="322" t="s">
        <v>226</v>
      </c>
      <c r="D65" s="322" t="s">
        <v>226</v>
      </c>
      <c r="E65" s="322" t="s">
        <v>226</v>
      </c>
      <c r="F65" s="322" t="s">
        <v>226</v>
      </c>
      <c r="G65" s="322" t="s">
        <v>226</v>
      </c>
      <c r="H65" s="322" t="s">
        <v>226</v>
      </c>
      <c r="I65" s="285">
        <v>-9.673050880247629E-3</v>
      </c>
      <c r="J65" s="285">
        <v>-0.23</v>
      </c>
      <c r="K65" s="285">
        <v>-0.12</v>
      </c>
      <c r="L65" s="284" t="s">
        <v>227</v>
      </c>
      <c r="M65" s="324" t="s">
        <v>226</v>
      </c>
      <c r="N65" s="324" t="s">
        <v>226</v>
      </c>
      <c r="O65" s="324" t="s">
        <v>226</v>
      </c>
      <c r="P65" s="324" t="s">
        <v>226</v>
      </c>
      <c r="Q65" s="324" t="s">
        <v>226</v>
      </c>
      <c r="R65" s="324" t="s">
        <v>226</v>
      </c>
      <c r="S65" s="324" t="s">
        <v>226</v>
      </c>
      <c r="T65" s="285">
        <v>4.2664598080091754E-3</v>
      </c>
      <c r="U65" s="285">
        <v>-0.22</v>
      </c>
      <c r="V65" s="285">
        <v>-0.11</v>
      </c>
      <c r="W65" s="284" t="s">
        <v>227</v>
      </c>
    </row>
    <row r="66" spans="1:23" x14ac:dyDescent="0.2">
      <c r="A66" s="84" t="s">
        <v>209</v>
      </c>
      <c r="B66" s="285">
        <v>1.7631276351092462E-2</v>
      </c>
      <c r="C66" s="272">
        <v>2.962823174183795E-2</v>
      </c>
      <c r="D66" s="272">
        <v>2.1345223413338395E-2</v>
      </c>
      <c r="E66" s="272">
        <v>3.3480176211453344E-3</v>
      </c>
      <c r="F66" s="272">
        <v>1.5046867291563805E-2</v>
      </c>
      <c r="G66" s="272">
        <v>0.08</v>
      </c>
      <c r="H66" s="272">
        <v>3.5958225003304763E-2</v>
      </c>
      <c r="I66" s="285">
        <v>8.2862523540489647E-2</v>
      </c>
      <c r="J66" s="285">
        <v>0.05</v>
      </c>
      <c r="K66" s="285">
        <v>7.0000000000000007E-2</v>
      </c>
      <c r="L66" s="284"/>
      <c r="M66" s="272">
        <v>4.5722802386631595E-2</v>
      </c>
      <c r="N66" s="272">
        <v>4.9819558879023181E-2</v>
      </c>
      <c r="O66" s="272">
        <v>4.7900222879206741E-2</v>
      </c>
      <c r="P66" s="272">
        <v>1.6903034124256082E-2</v>
      </c>
      <c r="Q66" s="272">
        <v>3.3210678751159996E-2</v>
      </c>
      <c r="R66" s="272">
        <v>0.09</v>
      </c>
      <c r="S66" s="272">
        <v>0.05</v>
      </c>
      <c r="T66" s="285">
        <v>9.6144779974747657E-2</v>
      </c>
      <c r="U66" s="285">
        <v>7.0000000000000007E-2</v>
      </c>
      <c r="V66" s="285">
        <v>0.08</v>
      </c>
      <c r="W66" s="284"/>
    </row>
    <row r="67" spans="1:23" x14ac:dyDescent="0.2">
      <c r="A67" s="323" t="s">
        <v>253</v>
      </c>
      <c r="B67" s="325" t="s">
        <v>226</v>
      </c>
      <c r="C67" s="325" t="s">
        <v>226</v>
      </c>
      <c r="D67" s="325" t="s">
        <v>226</v>
      </c>
      <c r="E67" s="325" t="s">
        <v>226</v>
      </c>
      <c r="F67" s="325" t="s">
        <v>226</v>
      </c>
      <c r="G67" s="325" t="s">
        <v>226</v>
      </c>
      <c r="H67" s="325" t="s">
        <v>226</v>
      </c>
      <c r="I67" s="283">
        <v>0.02</v>
      </c>
      <c r="J67" s="283">
        <v>-0.14000000000000001</v>
      </c>
      <c r="K67" s="283">
        <v>-0.06</v>
      </c>
      <c r="L67" s="284"/>
      <c r="M67" s="325" t="s">
        <v>226</v>
      </c>
      <c r="N67" s="325" t="s">
        <v>226</v>
      </c>
      <c r="O67" s="325" t="s">
        <v>226</v>
      </c>
      <c r="P67" s="325" t="s">
        <v>226</v>
      </c>
      <c r="Q67" s="325" t="s">
        <v>226</v>
      </c>
      <c r="R67" s="325" t="s">
        <v>226</v>
      </c>
      <c r="S67" s="325" t="s">
        <v>226</v>
      </c>
      <c r="T67" s="283">
        <v>0.04</v>
      </c>
      <c r="U67" s="283">
        <v>-0.12</v>
      </c>
      <c r="V67" s="283">
        <v>-0.05</v>
      </c>
      <c r="W67" s="284"/>
    </row>
    <row r="68" spans="1:23" x14ac:dyDescent="0.2">
      <c r="A68" s="84" t="s">
        <v>224</v>
      </c>
      <c r="B68" s="322" t="s">
        <v>226</v>
      </c>
      <c r="C68" s="322" t="s">
        <v>226</v>
      </c>
      <c r="D68" s="322" t="s">
        <v>226</v>
      </c>
      <c r="E68" s="322" t="s">
        <v>226</v>
      </c>
      <c r="F68" s="322" t="s">
        <v>226</v>
      </c>
      <c r="G68" s="322" t="s">
        <v>226</v>
      </c>
      <c r="H68" s="322" t="s">
        <v>226</v>
      </c>
      <c r="I68" s="285">
        <v>-9.762900976290137E-3</v>
      </c>
      <c r="J68" s="285">
        <v>-0.11</v>
      </c>
      <c r="K68" s="285">
        <v>-0.06</v>
      </c>
      <c r="L68" s="284" t="s">
        <v>227</v>
      </c>
      <c r="M68" s="324" t="s">
        <v>226</v>
      </c>
      <c r="N68" s="324" t="s">
        <v>226</v>
      </c>
      <c r="O68" s="324" t="s">
        <v>226</v>
      </c>
      <c r="P68" s="324" t="s">
        <v>226</v>
      </c>
      <c r="Q68" s="324" t="s">
        <v>226</v>
      </c>
      <c r="R68" s="324" t="s">
        <v>226</v>
      </c>
      <c r="S68" s="324" t="s">
        <v>226</v>
      </c>
      <c r="T68" s="285">
        <v>-1.3956734124216123E-3</v>
      </c>
      <c r="U68" s="285">
        <v>-0.1</v>
      </c>
      <c r="V68" s="285">
        <v>-0.05</v>
      </c>
      <c r="W68" s="284" t="s">
        <v>227</v>
      </c>
    </row>
    <row r="69" spans="1:23" x14ac:dyDescent="0.2">
      <c r="A69" s="84" t="s">
        <v>45</v>
      </c>
      <c r="B69" s="285">
        <v>5.3008595988538722E-2</v>
      </c>
      <c r="C69" s="285">
        <v>3.7709497206703954E-2</v>
      </c>
      <c r="D69" s="285">
        <v>4.5261669024045298E-2</v>
      </c>
      <c r="E69" s="285">
        <v>4.7486033519553154E-2</v>
      </c>
      <c r="F69" s="285">
        <v>4.6009389671361554E-2</v>
      </c>
      <c r="G69" s="285">
        <v>-0.04</v>
      </c>
      <c r="H69" s="285">
        <v>0.02</v>
      </c>
      <c r="I69" s="285">
        <v>-2.0408163265306121E-2</v>
      </c>
      <c r="J69" s="285">
        <v>0</v>
      </c>
      <c r="K69" s="285">
        <v>-0.01</v>
      </c>
      <c r="L69" s="284"/>
      <c r="M69" s="285">
        <v>7.4217097530519319E-2</v>
      </c>
      <c r="N69" s="285">
        <v>5.0928374358217475E-2</v>
      </c>
      <c r="O69" s="285">
        <v>6.2359603171431979E-2</v>
      </c>
      <c r="P69" s="285">
        <v>6.0481712492184404E-2</v>
      </c>
      <c r="Q69" s="285">
        <v>6.1723057224095629E-2</v>
      </c>
      <c r="R69" s="285">
        <v>-0.04</v>
      </c>
      <c r="S69" s="285">
        <v>0.03</v>
      </c>
      <c r="T69" s="285">
        <v>-1.3781058994402823E-2</v>
      </c>
      <c r="U69" s="285">
        <v>0.01</v>
      </c>
      <c r="V69" s="285">
        <v>0</v>
      </c>
      <c r="W69" s="233"/>
    </row>
    <row r="70" spans="1:23" x14ac:dyDescent="0.2">
      <c r="A70" s="84" t="s">
        <v>46</v>
      </c>
      <c r="B70" s="162">
        <v>-0.625</v>
      </c>
      <c r="C70" s="162">
        <v>-1.03125</v>
      </c>
      <c r="D70" s="162">
        <v>2.4999999999999911E-2</v>
      </c>
      <c r="E70" s="296">
        <v>-0.58333333333333337</v>
      </c>
      <c r="F70" s="162">
        <v>0.25000000000000006</v>
      </c>
      <c r="G70" s="296">
        <v>7.4</v>
      </c>
      <c r="H70" s="162">
        <v>2.13</v>
      </c>
      <c r="I70" s="162">
        <v>5.6923076923076934</v>
      </c>
      <c r="J70" s="162">
        <v>28</v>
      </c>
      <c r="K70" s="162">
        <v>6.78</v>
      </c>
      <c r="L70" s="161"/>
      <c r="M70" s="162">
        <v>-0.62099241038359598</v>
      </c>
      <c r="N70" s="162">
        <v>-1.021542265756634</v>
      </c>
      <c r="O70" s="162">
        <v>-1.9023936027796923E-2</v>
      </c>
      <c r="P70" s="162">
        <v>-0.56137873641477265</v>
      </c>
      <c r="Q70" s="162">
        <v>0.21418402203691758</v>
      </c>
      <c r="R70" s="162">
        <v>7.21</v>
      </c>
      <c r="S70" s="162">
        <v>2.02</v>
      </c>
      <c r="T70" s="162">
        <v>5.6982267358414296</v>
      </c>
      <c r="U70" s="162">
        <v>42.93</v>
      </c>
      <c r="V70" s="162">
        <v>6.94</v>
      </c>
      <c r="W70" s="233"/>
    </row>
    <row r="71" spans="1:23" ht="15" thickBot="1" x14ac:dyDescent="0.25">
      <c r="A71" s="87" t="s">
        <v>13</v>
      </c>
      <c r="B71" s="163">
        <v>4.2928200692041694E-2</v>
      </c>
      <c r="C71" s="163">
        <v>6.4262193867050885E-2</v>
      </c>
      <c r="D71" s="163">
        <v>5.3859538120847754E-2</v>
      </c>
      <c r="E71" s="163">
        <v>1.2844215237909939E-2</v>
      </c>
      <c r="F71" s="163">
        <v>3.9445337345689536E-2</v>
      </c>
      <c r="G71" s="163">
        <v>0.05</v>
      </c>
      <c r="H71" s="163">
        <v>0.04</v>
      </c>
      <c r="I71" s="163">
        <v>2.690513219284596E-2</v>
      </c>
      <c r="J71" s="163">
        <v>-0.13</v>
      </c>
      <c r="K71" s="163">
        <v>-0.05</v>
      </c>
      <c r="L71" s="284"/>
      <c r="M71" s="163">
        <v>6.950873071699501E-2</v>
      </c>
      <c r="N71" s="163">
        <v>8.4286213899129006E-2</v>
      </c>
      <c r="O71" s="163">
        <v>7.711812971751876E-2</v>
      </c>
      <c r="P71" s="163">
        <v>2.6657525487801259E-2</v>
      </c>
      <c r="Q71" s="163">
        <v>5.919958067614977E-2</v>
      </c>
      <c r="R71" s="163">
        <v>0.06</v>
      </c>
      <c r="S71" s="163">
        <v>0.06</v>
      </c>
      <c r="T71" s="163">
        <v>3.9644062242008914E-2</v>
      </c>
      <c r="U71" s="163">
        <v>-0.11</v>
      </c>
      <c r="V71" s="163">
        <v>-0.04</v>
      </c>
      <c r="W71" s="233"/>
    </row>
    <row r="72" spans="1:23" ht="15" thickTop="1" x14ac:dyDescent="0.2">
      <c r="A72" s="82"/>
      <c r="B72" s="285"/>
      <c r="C72" s="285"/>
      <c r="D72" s="285"/>
      <c r="E72" s="285"/>
      <c r="F72" s="285"/>
      <c r="G72" s="285"/>
      <c r="H72" s="285"/>
      <c r="I72" s="285"/>
      <c r="J72" s="285"/>
      <c r="K72" s="285"/>
      <c r="L72" s="284"/>
      <c r="M72" s="285"/>
      <c r="N72" s="285"/>
      <c r="O72" s="285"/>
      <c r="P72" s="285"/>
      <c r="Q72" s="285"/>
      <c r="R72" s="285"/>
      <c r="S72" s="285"/>
      <c r="T72" s="285"/>
      <c r="U72" s="285"/>
      <c r="V72" s="285"/>
      <c r="W72" s="233"/>
    </row>
    <row r="73" spans="1:23" x14ac:dyDescent="0.2">
      <c r="A73" s="83" t="s">
        <v>252</v>
      </c>
      <c r="B73" s="285">
        <v>-0.68253968253967645</v>
      </c>
      <c r="C73" s="285">
        <v>0.73289902280132213</v>
      </c>
      <c r="D73" s="285">
        <v>-1.5312499999999936</v>
      </c>
      <c r="E73" s="224">
        <v>0.7912621359223424</v>
      </c>
      <c r="F73" s="232">
        <v>-3.0947712418300228</v>
      </c>
      <c r="G73" s="224">
        <v>1.85</v>
      </c>
      <c r="H73" s="232">
        <v>13.86</v>
      </c>
      <c r="I73" s="285">
        <v>-2.288461538461481</v>
      </c>
      <c r="J73" s="285">
        <v>-2.1800000000000002</v>
      </c>
      <c r="K73" s="285">
        <v>-6.45</v>
      </c>
      <c r="L73" s="284"/>
      <c r="M73" s="285">
        <v>-0.67623945250560047</v>
      </c>
      <c r="N73" s="285">
        <v>0.81733306509189818</v>
      </c>
      <c r="O73" s="285">
        <v>-1.5427215869183892</v>
      </c>
      <c r="P73" s="285">
        <v>0.76159940012653815</v>
      </c>
      <c r="Q73" s="285">
        <v>-3.1605559718286331</v>
      </c>
      <c r="R73" s="285">
        <v>1.78</v>
      </c>
      <c r="S73" s="285">
        <v>12.55</v>
      </c>
      <c r="T73" s="285">
        <v>-2.2318197320907256</v>
      </c>
      <c r="U73" s="285">
        <v>-2.19</v>
      </c>
      <c r="V73" s="285">
        <v>-6.59</v>
      </c>
      <c r="W73" s="233"/>
    </row>
    <row r="74" spans="1:23" x14ac:dyDescent="0.2">
      <c r="A74" s="88" t="s">
        <v>22</v>
      </c>
      <c r="B74" s="286">
        <v>0.18181818181818174</v>
      </c>
      <c r="C74" s="286">
        <v>2.767962308598344E-2</v>
      </c>
      <c r="D74" s="286">
        <v>7.4816026165167429E-2</v>
      </c>
      <c r="E74" s="286">
        <v>-5.8659217877094973E-2</v>
      </c>
      <c r="F74" s="286">
        <v>1.841359773371094E-2</v>
      </c>
      <c r="G74" s="286">
        <v>0.24</v>
      </c>
      <c r="H74" s="286">
        <v>0.1</v>
      </c>
      <c r="I74" s="286">
        <v>-0.20475113122171942</v>
      </c>
      <c r="J74" s="286">
        <v>-0.32</v>
      </c>
      <c r="K74" s="286">
        <v>-0.28000000000000003</v>
      </c>
      <c r="L74" s="284"/>
      <c r="M74" s="286">
        <v>0.19376345163418726</v>
      </c>
      <c r="N74" s="286">
        <v>4.3023484511917627E-2</v>
      </c>
      <c r="O74" s="286">
        <v>8.9125758634120492E-2</v>
      </c>
      <c r="P74" s="286">
        <v>-4.7161637767479558E-2</v>
      </c>
      <c r="Q74" s="286">
        <v>3.1311967905544622E-2</v>
      </c>
      <c r="R74" s="286">
        <v>0.25</v>
      </c>
      <c r="S74" s="286">
        <v>0.11</v>
      </c>
      <c r="T74" s="286">
        <v>-0.18718882351226074</v>
      </c>
      <c r="U74" s="286">
        <v>-0.31</v>
      </c>
      <c r="V74" s="286">
        <v>-0.27</v>
      </c>
      <c r="W74" s="233"/>
    </row>
    <row r="75" spans="1:23" x14ac:dyDescent="0.2">
      <c r="B75" s="164"/>
      <c r="C75" s="284"/>
      <c r="D75" s="284"/>
      <c r="E75" s="284"/>
      <c r="F75" s="284"/>
      <c r="G75" s="284"/>
      <c r="H75" s="284"/>
      <c r="I75" s="164"/>
      <c r="J75" s="164"/>
      <c r="K75" s="164"/>
      <c r="L75" s="164"/>
      <c r="M75" s="164"/>
      <c r="N75" s="284"/>
      <c r="O75" s="284"/>
      <c r="P75" s="284"/>
      <c r="Q75" s="284"/>
    </row>
    <row r="76" spans="1:23" ht="13.9" customHeight="1" x14ac:dyDescent="0.2">
      <c r="N76" s="284"/>
      <c r="O76" s="284"/>
      <c r="P76" s="284"/>
      <c r="Q76" s="284"/>
    </row>
    <row r="77" spans="1:23" x14ac:dyDescent="0.2">
      <c r="N77" s="284"/>
      <c r="O77" s="284"/>
      <c r="P77" s="284"/>
      <c r="Q77" s="284"/>
    </row>
    <row r="78" spans="1:23" ht="13.9" customHeight="1" x14ac:dyDescent="0.2">
      <c r="A78" s="348" t="s">
        <v>254</v>
      </c>
      <c r="B78" s="304"/>
      <c r="C78" s="304"/>
      <c r="D78" s="304"/>
      <c r="E78" s="304"/>
      <c r="F78" s="304"/>
      <c r="G78" s="304"/>
      <c r="H78" s="304"/>
      <c r="I78" s="304"/>
      <c r="J78" s="326"/>
      <c r="K78" s="326"/>
    </row>
    <row r="79" spans="1:23" x14ac:dyDescent="0.2">
      <c r="A79" s="348"/>
      <c r="B79" s="304"/>
      <c r="C79" s="304"/>
      <c r="D79" s="304"/>
      <c r="E79" s="304"/>
      <c r="F79" s="304"/>
      <c r="G79" s="304"/>
      <c r="H79" s="304"/>
      <c r="I79" s="304"/>
      <c r="J79" s="326"/>
      <c r="K79" s="326"/>
    </row>
    <row r="80" spans="1:23" ht="13.9" customHeight="1" x14ac:dyDescent="0.2">
      <c r="A80" s="348"/>
      <c r="B80" s="304"/>
      <c r="C80" s="304"/>
      <c r="D80" s="304"/>
      <c r="E80" s="304"/>
      <c r="F80" s="304"/>
      <c r="G80" s="304"/>
      <c r="H80" s="304"/>
      <c r="I80" s="304"/>
      <c r="J80" s="326"/>
      <c r="K80" s="326"/>
    </row>
    <row r="81" spans="1:11" x14ac:dyDescent="0.2">
      <c r="A81" s="348"/>
      <c r="B81" s="304"/>
      <c r="C81" s="304"/>
      <c r="D81" s="304"/>
      <c r="E81" s="304"/>
      <c r="F81" s="304"/>
      <c r="G81" s="304"/>
      <c r="H81" s="304"/>
      <c r="I81" s="304"/>
      <c r="J81" s="326"/>
      <c r="K81" s="326"/>
    </row>
    <row r="82" spans="1:11" x14ac:dyDescent="0.2">
      <c r="A82" s="348"/>
      <c r="B82" s="304"/>
      <c r="C82" s="304"/>
      <c r="D82" s="304"/>
      <c r="E82" s="304"/>
      <c r="F82" s="304"/>
      <c r="G82" s="304"/>
      <c r="H82" s="304"/>
      <c r="I82" s="304"/>
      <c r="J82" s="326"/>
      <c r="K82" s="326"/>
    </row>
    <row r="83" spans="1:11" x14ac:dyDescent="0.2">
      <c r="A83" s="348"/>
      <c r="B83" s="273"/>
      <c r="C83" s="273"/>
      <c r="D83" s="273"/>
      <c r="E83" s="273"/>
      <c r="F83" s="273"/>
      <c r="G83" s="273"/>
      <c r="H83" s="273"/>
      <c r="I83" s="273"/>
      <c r="J83" s="273"/>
      <c r="K83" s="273"/>
    </row>
    <row r="84" spans="1:11" x14ac:dyDescent="0.2">
      <c r="A84" s="348"/>
      <c r="B84" s="273"/>
      <c r="C84" s="273"/>
      <c r="D84" s="273"/>
      <c r="E84" s="273"/>
      <c r="F84" s="273"/>
      <c r="G84" s="273"/>
      <c r="H84" s="273"/>
      <c r="I84" s="273"/>
      <c r="J84" s="273"/>
      <c r="K84" s="273"/>
    </row>
  </sheetData>
  <mergeCells count="3">
    <mergeCell ref="A78:A84"/>
    <mergeCell ref="B2:K2"/>
    <mergeCell ref="M2:V2"/>
  </mergeCells>
  <conditionalFormatting sqref="L46 L6:L30 L32:L43 L50:L59 L62:L74">
    <cfRule type="cellIs" priority="10" operator="equal">
      <formula>"k6"</formula>
    </cfRule>
  </conditionalFormatting>
  <conditionalFormatting sqref="L31">
    <cfRule type="cellIs" priority="9" operator="equal">
      <formula>"k6"</formula>
    </cfRule>
  </conditionalFormatting>
  <conditionalFormatting sqref="L45">
    <cfRule type="cellIs" priority="8" operator="equal">
      <formula>"k6"</formula>
    </cfRule>
  </conditionalFormatting>
  <conditionalFormatting sqref="L44">
    <cfRule type="cellIs" priority="7" operator="equal">
      <formula>"k6"</formula>
    </cfRule>
  </conditionalFormatting>
  <conditionalFormatting sqref="L48">
    <cfRule type="cellIs" priority="6" operator="equal">
      <formula>"k6"</formula>
    </cfRule>
  </conditionalFormatting>
  <conditionalFormatting sqref="L49">
    <cfRule type="cellIs" priority="5" operator="equal">
      <formula>"k6"</formula>
    </cfRule>
  </conditionalFormatting>
  <conditionalFormatting sqref="L47">
    <cfRule type="cellIs" priority="4" operator="equal">
      <formula>"k6"</formula>
    </cfRule>
  </conditionalFormatting>
  <conditionalFormatting sqref="L60">
    <cfRule type="cellIs" priority="3" operator="equal">
      <formula>"k6"</formula>
    </cfRule>
  </conditionalFormatting>
  <conditionalFormatting sqref="L61">
    <cfRule type="cellIs" priority="2" operator="equal">
      <formula>"k6"</formula>
    </cfRule>
  </conditionalFormatting>
  <conditionalFormatting sqref="W64:W68">
    <cfRule type="cellIs" priority="1" operator="equal">
      <formula>"k6"</formula>
    </cfRule>
  </conditionalFormatting>
  <pageMargins left="0.25" right="0.25" top="0.75" bottom="0.75" header="0.3" footer="0.3"/>
  <pageSetup scale="3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76"/>
  <sheetViews>
    <sheetView showGridLines="0" zoomScaleNormal="100" workbookViewId="0">
      <selection activeCell="A14" sqref="A14:XFD14"/>
    </sheetView>
  </sheetViews>
  <sheetFormatPr defaultColWidth="8.85546875" defaultRowHeight="14.25" outlineLevelCol="1" x14ac:dyDescent="0.2"/>
  <cols>
    <col min="1" max="1" width="54" style="273" customWidth="1"/>
    <col min="2" max="2" width="22.7109375" style="273" hidden="1" customWidth="1" outlineLevel="1"/>
    <col min="3" max="3" width="23.42578125" style="273" hidden="1" customWidth="1" outlineLevel="1"/>
    <col min="4" max="4" width="19.7109375" style="273" hidden="1" customWidth="1" outlineLevel="1"/>
    <col min="5" max="5" width="22.7109375" style="273" hidden="1" customWidth="1" outlineLevel="1" collapsed="1"/>
    <col min="6" max="7" width="22.7109375" style="273" hidden="1" customWidth="1" outlineLevel="1"/>
    <col min="8" max="8" width="20.28515625" style="273" hidden="1" customWidth="1" outlineLevel="1"/>
    <col min="9" max="9" width="24" style="273" hidden="1" customWidth="1" outlineLevel="1"/>
    <col min="10" max="10" width="22.140625" style="273" customWidth="1" collapsed="1"/>
    <col min="11" max="11" width="19.7109375" style="273" customWidth="1"/>
    <col min="12" max="12" width="22.7109375" style="273" hidden="1" customWidth="1" outlineLevel="1" collapsed="1"/>
    <col min="13" max="13" width="22.7109375" style="273" hidden="1" customWidth="1" outlineLevel="1"/>
    <col min="14" max="14" width="29.140625" style="273" hidden="1" customWidth="1" outlineLevel="1"/>
    <col min="15" max="15" width="20.42578125" style="273" hidden="1" customWidth="1" outlineLevel="1"/>
    <col min="16" max="16" width="22.7109375" style="273" hidden="1" customWidth="1" outlineLevel="1"/>
    <col min="17" max="17" width="26" style="273" customWidth="1" collapsed="1"/>
    <col min="18" max="18" width="24.28515625" style="273" customWidth="1"/>
    <col min="19" max="16384" width="8.85546875" style="273"/>
  </cols>
  <sheetData>
    <row r="1" spans="1:18" ht="15" x14ac:dyDescent="0.25">
      <c r="A1" s="34" t="s">
        <v>248</v>
      </c>
    </row>
    <row r="2" spans="1:18" x14ac:dyDescent="0.2">
      <c r="A2" s="25" t="s">
        <v>59</v>
      </c>
    </row>
    <row r="3" spans="1:18" ht="30" x14ac:dyDescent="0.25">
      <c r="B3" s="186" t="s">
        <v>40</v>
      </c>
      <c r="C3" s="109" t="s">
        <v>40</v>
      </c>
      <c r="D3" s="109" t="s">
        <v>41</v>
      </c>
      <c r="E3" s="109" t="s">
        <v>40</v>
      </c>
      <c r="F3" s="109" t="s">
        <v>191</v>
      </c>
      <c r="G3" s="109" t="s">
        <v>40</v>
      </c>
      <c r="H3" s="109" t="s">
        <v>76</v>
      </c>
      <c r="I3" s="109" t="s">
        <v>40</v>
      </c>
      <c r="J3" s="202" t="s">
        <v>40</v>
      </c>
      <c r="K3" s="202" t="s">
        <v>41</v>
      </c>
      <c r="L3" s="109" t="s">
        <v>40</v>
      </c>
      <c r="M3" s="109" t="s">
        <v>191</v>
      </c>
      <c r="N3" s="109" t="s">
        <v>40</v>
      </c>
      <c r="O3" s="109" t="s">
        <v>76</v>
      </c>
      <c r="P3" s="109" t="s">
        <v>40</v>
      </c>
      <c r="Q3" s="202" t="s">
        <v>40</v>
      </c>
      <c r="R3" s="202" t="s">
        <v>41</v>
      </c>
    </row>
    <row r="4" spans="1:18" ht="15" x14ac:dyDescent="0.25">
      <c r="B4" s="185">
        <v>43190</v>
      </c>
      <c r="C4" s="110">
        <v>43281</v>
      </c>
      <c r="D4" s="110">
        <v>43281</v>
      </c>
      <c r="E4" s="110">
        <v>43373</v>
      </c>
      <c r="F4" s="110">
        <v>43373</v>
      </c>
      <c r="G4" s="110">
        <v>43465</v>
      </c>
      <c r="H4" s="110">
        <v>43465</v>
      </c>
      <c r="I4" s="110">
        <v>43555</v>
      </c>
      <c r="J4" s="203">
        <v>43646</v>
      </c>
      <c r="K4" s="203">
        <v>43646</v>
      </c>
      <c r="L4" s="110">
        <v>43738</v>
      </c>
      <c r="M4" s="110">
        <v>43738</v>
      </c>
      <c r="N4" s="110">
        <v>43830</v>
      </c>
      <c r="O4" s="110">
        <v>43830</v>
      </c>
      <c r="P4" s="110">
        <v>43921</v>
      </c>
      <c r="Q4" s="203">
        <v>44012</v>
      </c>
      <c r="R4" s="203">
        <v>44012</v>
      </c>
    </row>
    <row r="5" spans="1:18" ht="15" x14ac:dyDescent="0.25">
      <c r="A5" s="216"/>
      <c r="B5" s="146"/>
      <c r="C5" s="146"/>
      <c r="D5" s="146"/>
      <c r="E5" s="90"/>
      <c r="F5" s="90"/>
      <c r="G5" s="90"/>
      <c r="H5" s="90"/>
      <c r="I5" s="90"/>
      <c r="J5" s="146"/>
      <c r="K5" s="146"/>
      <c r="L5" s="90"/>
      <c r="M5" s="90"/>
      <c r="N5" s="90"/>
      <c r="O5" s="90"/>
      <c r="P5" s="90"/>
      <c r="Q5" s="90"/>
      <c r="R5" s="90"/>
    </row>
    <row r="6" spans="1:18" x14ac:dyDescent="0.2">
      <c r="A6" s="217" t="s">
        <v>206</v>
      </c>
      <c r="B6" s="300">
        <v>787.60000000000014</v>
      </c>
      <c r="C6" s="300">
        <v>868.6</v>
      </c>
      <c r="D6" s="300">
        <v>1656.2</v>
      </c>
      <c r="E6" s="291">
        <v>921.69999999999993</v>
      </c>
      <c r="F6" s="291">
        <v>2577.9</v>
      </c>
      <c r="G6" s="291">
        <v>1014.4</v>
      </c>
      <c r="H6" s="291">
        <v>3592.4</v>
      </c>
      <c r="I6" s="291">
        <v>866.8</v>
      </c>
      <c r="J6" s="300">
        <v>958.6</v>
      </c>
      <c r="K6" s="300">
        <v>1825.4</v>
      </c>
      <c r="L6" s="291">
        <v>957.10000000000014</v>
      </c>
      <c r="M6" s="291">
        <v>2782.5000000000005</v>
      </c>
      <c r="N6" s="291">
        <v>1089.8</v>
      </c>
      <c r="O6" s="291">
        <v>3872.3</v>
      </c>
      <c r="P6" s="291">
        <v>861.2</v>
      </c>
      <c r="Q6" s="291">
        <v>733.4</v>
      </c>
      <c r="R6" s="291">
        <v>1594.6</v>
      </c>
    </row>
    <row r="7" spans="1:18" x14ac:dyDescent="0.2">
      <c r="A7" s="217" t="s">
        <v>207</v>
      </c>
      <c r="B7" s="147">
        <v>173.29999999999998</v>
      </c>
      <c r="C7" s="147">
        <v>180.9</v>
      </c>
      <c r="D7" s="147">
        <v>354.2</v>
      </c>
      <c r="E7" s="129">
        <v>182.9</v>
      </c>
      <c r="F7" s="129">
        <v>537.1</v>
      </c>
      <c r="G7" s="129">
        <v>247.5</v>
      </c>
      <c r="H7" s="129">
        <v>784.6</v>
      </c>
      <c r="I7" s="129">
        <v>185.39999999999998</v>
      </c>
      <c r="J7" s="147">
        <v>191.8</v>
      </c>
      <c r="K7" s="147">
        <v>377.2</v>
      </c>
      <c r="L7" s="129">
        <v>189.99999999999997</v>
      </c>
      <c r="M7" s="129">
        <v>567.19999999999993</v>
      </c>
      <c r="N7" s="129">
        <v>265.7</v>
      </c>
      <c r="O7" s="129">
        <v>832.9</v>
      </c>
      <c r="P7" s="129">
        <v>192.1</v>
      </c>
      <c r="Q7" s="129">
        <v>159.6</v>
      </c>
      <c r="R7" s="129">
        <v>351.7</v>
      </c>
    </row>
    <row r="8" spans="1:18" x14ac:dyDescent="0.2">
      <c r="A8" s="217" t="s">
        <v>208</v>
      </c>
      <c r="B8" s="147">
        <v>211.70000000000002</v>
      </c>
      <c r="C8" s="147">
        <v>227.5</v>
      </c>
      <c r="D8" s="147">
        <v>439.2</v>
      </c>
      <c r="E8" s="129">
        <v>225</v>
      </c>
      <c r="F8" s="129">
        <v>664.2</v>
      </c>
      <c r="G8" s="129">
        <v>255.8</v>
      </c>
      <c r="H8" s="129">
        <v>920</v>
      </c>
      <c r="I8" s="129">
        <v>232.8</v>
      </c>
      <c r="J8" s="147">
        <v>253.9</v>
      </c>
      <c r="K8" s="147">
        <v>486.7</v>
      </c>
      <c r="L8" s="129">
        <v>234.9</v>
      </c>
      <c r="M8" s="129">
        <v>721.59999999999991</v>
      </c>
      <c r="N8" s="129">
        <v>255</v>
      </c>
      <c r="O8" s="129">
        <v>976.6</v>
      </c>
      <c r="P8" s="129">
        <v>200.2</v>
      </c>
      <c r="Q8" s="129">
        <v>162.9</v>
      </c>
      <c r="R8" s="129">
        <v>363.1</v>
      </c>
    </row>
    <row r="9" spans="1:18" x14ac:dyDescent="0.2">
      <c r="A9" s="217" t="s">
        <v>209</v>
      </c>
      <c r="B9" s="147">
        <f>521.8-0.1</f>
        <v>521.69999999999993</v>
      </c>
      <c r="C9" s="147">
        <f>532.3-2.4</f>
        <v>529.9</v>
      </c>
      <c r="D9" s="147">
        <f>1054.1-2.5</f>
        <v>1051.5999999999999</v>
      </c>
      <c r="E9" s="129">
        <v>567.5</v>
      </c>
      <c r="F9" s="129">
        <f>1621.6-2.5</f>
        <v>1619.1</v>
      </c>
      <c r="G9" s="129">
        <v>650.20000000000005</v>
      </c>
      <c r="H9" s="129">
        <v>2269.3000000000002</v>
      </c>
      <c r="I9" s="129">
        <v>531</v>
      </c>
      <c r="J9" s="147">
        <v>545.6</v>
      </c>
      <c r="K9" s="147">
        <v>1076.5999999999999</v>
      </c>
      <c r="L9" s="129">
        <v>569.4</v>
      </c>
      <c r="M9" s="129">
        <v>1646</v>
      </c>
      <c r="N9" s="129">
        <v>704.9</v>
      </c>
      <c r="O9" s="129">
        <v>2350.9</v>
      </c>
      <c r="P9" s="129">
        <v>575</v>
      </c>
      <c r="Q9" s="129">
        <v>573.9</v>
      </c>
      <c r="R9" s="129">
        <v>1148.9000000000001</v>
      </c>
    </row>
    <row r="10" spans="1:18" x14ac:dyDescent="0.2">
      <c r="A10" s="266" t="s">
        <v>222</v>
      </c>
      <c r="B10" s="301">
        <f>SUM(B6:B9)</f>
        <v>1694.3000000000002</v>
      </c>
      <c r="C10" s="302">
        <f t="shared" ref="C10:P10" si="0">SUM(C6:C9)</f>
        <v>1806.9</v>
      </c>
      <c r="D10" s="302">
        <f t="shared" si="0"/>
        <v>3501.2</v>
      </c>
      <c r="E10" s="302">
        <f t="shared" si="0"/>
        <v>1897.1</v>
      </c>
      <c r="F10" s="302">
        <f t="shared" si="0"/>
        <v>5398.2999999999993</v>
      </c>
      <c r="G10" s="302">
        <f t="shared" si="0"/>
        <v>2167.9</v>
      </c>
      <c r="H10" s="302">
        <f t="shared" si="0"/>
        <v>7566.3</v>
      </c>
      <c r="I10" s="302">
        <f t="shared" si="0"/>
        <v>1815.9999999999998</v>
      </c>
      <c r="J10" s="302">
        <f t="shared" si="0"/>
        <v>1949.9</v>
      </c>
      <c r="K10" s="302">
        <f t="shared" si="0"/>
        <v>3765.8999999999996</v>
      </c>
      <c r="L10" s="302">
        <f t="shared" si="0"/>
        <v>1951.4</v>
      </c>
      <c r="M10" s="302">
        <f t="shared" si="0"/>
        <v>5717.3</v>
      </c>
      <c r="N10" s="302">
        <f t="shared" si="0"/>
        <v>2315.4</v>
      </c>
      <c r="O10" s="302">
        <f t="shared" si="0"/>
        <v>8032.7000000000007</v>
      </c>
      <c r="P10" s="302">
        <f t="shared" si="0"/>
        <v>1828.5</v>
      </c>
      <c r="Q10" s="301">
        <f t="shared" ref="Q10:R10" si="1">SUM(Q6:Q9)</f>
        <v>1629.8000000000002</v>
      </c>
      <c r="R10" s="301">
        <f t="shared" si="1"/>
        <v>3458.3</v>
      </c>
    </row>
    <row r="11" spans="1:18" x14ac:dyDescent="0.2">
      <c r="A11" s="266" t="s">
        <v>45</v>
      </c>
      <c r="B11" s="292">
        <v>69.8</v>
      </c>
      <c r="C11" s="292">
        <v>71.599999999999994</v>
      </c>
      <c r="D11" s="292">
        <v>141.4</v>
      </c>
      <c r="E11" s="292">
        <v>71.599999999999994</v>
      </c>
      <c r="F11" s="292">
        <v>213</v>
      </c>
      <c r="G11" s="292">
        <v>77</v>
      </c>
      <c r="H11" s="292">
        <v>290</v>
      </c>
      <c r="I11" s="292">
        <v>73.5</v>
      </c>
      <c r="J11" s="292">
        <v>74.3</v>
      </c>
      <c r="K11" s="292">
        <v>147.80000000000001</v>
      </c>
      <c r="L11" s="292">
        <v>75</v>
      </c>
      <c r="M11" s="292">
        <v>222.8</v>
      </c>
      <c r="N11" s="292">
        <v>73.900000000000006</v>
      </c>
      <c r="O11" s="292">
        <v>296.7</v>
      </c>
      <c r="P11" s="292">
        <v>72</v>
      </c>
      <c r="Q11" s="147">
        <v>74.599999999999994</v>
      </c>
      <c r="R11" s="147">
        <v>146.6</v>
      </c>
    </row>
    <row r="12" spans="1:18" ht="16.5" x14ac:dyDescent="0.2">
      <c r="A12" s="217" t="s">
        <v>219</v>
      </c>
      <c r="B12" s="147">
        <f>66.1+0.1</f>
        <v>66.199999999999989</v>
      </c>
      <c r="C12" s="147">
        <f>40.6+2.4</f>
        <v>43</v>
      </c>
      <c r="D12" s="147">
        <f>106.7+2.5</f>
        <v>109.2</v>
      </c>
      <c r="E12" s="129">
        <v>64.7</v>
      </c>
      <c r="F12" s="129">
        <f>171.4+2.5</f>
        <v>173.9</v>
      </c>
      <c r="G12" s="129">
        <v>70.599999999999994</v>
      </c>
      <c r="H12" s="129">
        <f>242.1+2.5</f>
        <v>244.6</v>
      </c>
      <c r="I12" s="129">
        <v>21.9</v>
      </c>
      <c r="J12" s="147">
        <v>22.3</v>
      </c>
      <c r="K12" s="147">
        <v>44.2</v>
      </c>
      <c r="L12" s="129">
        <v>29.9</v>
      </c>
      <c r="M12" s="129">
        <v>74.099999999999994</v>
      </c>
      <c r="N12" s="129">
        <v>38.4</v>
      </c>
      <c r="O12" s="129">
        <v>112.5</v>
      </c>
      <c r="P12" s="129">
        <v>17.3</v>
      </c>
      <c r="Q12" s="129">
        <v>17.5</v>
      </c>
      <c r="R12" s="129">
        <v>34.799999999999997</v>
      </c>
    </row>
    <row r="13" spans="1:18" x14ac:dyDescent="0.2">
      <c r="A13" s="217" t="s">
        <v>174</v>
      </c>
      <c r="B13" s="147">
        <v>6.8</v>
      </c>
      <c r="C13" s="147">
        <v>10.199999999999999</v>
      </c>
      <c r="D13" s="147">
        <v>17</v>
      </c>
      <c r="E13" s="129">
        <v>8</v>
      </c>
      <c r="F13" s="129">
        <v>25</v>
      </c>
      <c r="G13" s="129">
        <v>38.5</v>
      </c>
      <c r="H13" s="129">
        <v>63.4</v>
      </c>
      <c r="I13" s="129">
        <v>11.6</v>
      </c>
      <c r="J13" s="147">
        <v>10.6</v>
      </c>
      <c r="K13" s="147">
        <v>22.2</v>
      </c>
      <c r="L13" s="129">
        <v>11.4</v>
      </c>
      <c r="M13" s="129">
        <v>33.6</v>
      </c>
      <c r="N13" s="129">
        <v>10.3</v>
      </c>
      <c r="O13" s="129">
        <v>43.9</v>
      </c>
      <c r="P13" s="129">
        <v>6.3</v>
      </c>
      <c r="Q13" s="129">
        <v>5.9</v>
      </c>
      <c r="R13" s="129">
        <v>12.2</v>
      </c>
    </row>
    <row r="14" spans="1:18" hidden="1" x14ac:dyDescent="0.2">
      <c r="A14" s="217" t="s">
        <v>175</v>
      </c>
      <c r="B14" s="147">
        <v>10.4</v>
      </c>
      <c r="C14" s="147">
        <v>9.4</v>
      </c>
      <c r="D14" s="147">
        <v>19.8</v>
      </c>
      <c r="E14" s="129">
        <v>11</v>
      </c>
      <c r="F14" s="129">
        <v>30.8</v>
      </c>
      <c r="G14" s="129">
        <v>2.2000000000000002</v>
      </c>
      <c r="H14" s="129">
        <v>33</v>
      </c>
      <c r="I14" s="129">
        <v>0</v>
      </c>
      <c r="J14" s="147">
        <v>0</v>
      </c>
      <c r="K14" s="147">
        <v>0</v>
      </c>
      <c r="L14" s="129">
        <v>0</v>
      </c>
      <c r="M14" s="129">
        <v>0</v>
      </c>
      <c r="N14" s="129">
        <v>0</v>
      </c>
      <c r="O14" s="129">
        <v>0</v>
      </c>
      <c r="P14" s="129">
        <v>0</v>
      </c>
      <c r="Q14" s="129">
        <v>0</v>
      </c>
      <c r="R14" s="129">
        <v>0</v>
      </c>
    </row>
    <row r="15" spans="1:18" ht="16.5" x14ac:dyDescent="0.2">
      <c r="A15" s="217" t="s">
        <v>270</v>
      </c>
      <c r="B15" s="147">
        <v>0</v>
      </c>
      <c r="C15" s="147">
        <v>0</v>
      </c>
      <c r="D15" s="147">
        <v>0</v>
      </c>
      <c r="E15" s="129">
        <v>0</v>
      </c>
      <c r="F15" s="129">
        <v>0</v>
      </c>
      <c r="G15" s="129">
        <v>0</v>
      </c>
      <c r="H15" s="129">
        <v>0</v>
      </c>
      <c r="I15" s="129">
        <f>3.7</f>
        <v>3.7</v>
      </c>
      <c r="J15" s="147">
        <v>6</v>
      </c>
      <c r="K15" s="147">
        <v>9.6999999999999993</v>
      </c>
      <c r="L15" s="129">
        <v>8</v>
      </c>
      <c r="M15" s="129">
        <v>17.700000000000003</v>
      </c>
      <c r="N15" s="129">
        <v>38.4</v>
      </c>
      <c r="O15" s="129">
        <v>56.1</v>
      </c>
      <c r="P15" s="129">
        <v>52.9</v>
      </c>
      <c r="Q15" s="129">
        <v>58.6</v>
      </c>
      <c r="R15" s="129">
        <v>111.5</v>
      </c>
    </row>
    <row r="16" spans="1:18" x14ac:dyDescent="0.2">
      <c r="A16" s="217" t="s">
        <v>177</v>
      </c>
      <c r="B16" s="147">
        <v>2.1</v>
      </c>
      <c r="C16" s="147">
        <v>2.5</v>
      </c>
      <c r="D16" s="147">
        <v>4.5999999999999996</v>
      </c>
      <c r="E16" s="129">
        <v>3.0000000000000004</v>
      </c>
      <c r="F16" s="129">
        <v>7.6</v>
      </c>
      <c r="G16" s="129">
        <v>2.5</v>
      </c>
      <c r="H16" s="129">
        <v>10</v>
      </c>
      <c r="I16" s="129">
        <v>2.2999999999999998</v>
      </c>
      <c r="J16" s="147">
        <v>5.4</v>
      </c>
      <c r="K16" s="147">
        <v>7.7</v>
      </c>
      <c r="L16" s="129">
        <v>6.1000000000000005</v>
      </c>
      <c r="M16" s="129">
        <v>13.799999999999997</v>
      </c>
      <c r="N16" s="129">
        <v>8</v>
      </c>
      <c r="O16" s="129">
        <v>21.8</v>
      </c>
      <c r="P16" s="129">
        <v>3.9</v>
      </c>
      <c r="Q16" s="129">
        <v>20</v>
      </c>
      <c r="R16" s="129">
        <v>23.9</v>
      </c>
    </row>
    <row r="17" spans="1:18" ht="15" thickBot="1" x14ac:dyDescent="0.25">
      <c r="A17" s="218" t="s">
        <v>13</v>
      </c>
      <c r="B17" s="293">
        <f>SUM(B10:B16)</f>
        <v>1849.6000000000001</v>
      </c>
      <c r="C17" s="293">
        <f t="shared" ref="C17:P17" si="2">SUM(C10:C16)</f>
        <v>1943.6000000000001</v>
      </c>
      <c r="D17" s="293">
        <f t="shared" si="2"/>
        <v>3793.2</v>
      </c>
      <c r="E17" s="293">
        <f t="shared" si="2"/>
        <v>2055.3999999999996</v>
      </c>
      <c r="F17" s="293">
        <f t="shared" si="2"/>
        <v>5848.5999999999995</v>
      </c>
      <c r="G17" s="293">
        <f t="shared" si="2"/>
        <v>2358.6999999999998</v>
      </c>
      <c r="H17" s="293">
        <f t="shared" si="2"/>
        <v>8207.2999999999993</v>
      </c>
      <c r="I17" s="293">
        <f t="shared" si="2"/>
        <v>1928.9999999999998</v>
      </c>
      <c r="J17" s="293">
        <f t="shared" si="2"/>
        <v>2068.5</v>
      </c>
      <c r="K17" s="293">
        <f t="shared" si="2"/>
        <v>3997.4999999999991</v>
      </c>
      <c r="L17" s="293">
        <f t="shared" si="2"/>
        <v>2081.8000000000002</v>
      </c>
      <c r="M17" s="293">
        <f t="shared" si="2"/>
        <v>6079.3000000000011</v>
      </c>
      <c r="N17" s="293">
        <f t="shared" si="2"/>
        <v>2484.4000000000005</v>
      </c>
      <c r="O17" s="293">
        <f t="shared" si="2"/>
        <v>8563.7000000000007</v>
      </c>
      <c r="P17" s="293">
        <f t="shared" si="2"/>
        <v>1980.9</v>
      </c>
      <c r="Q17" s="293">
        <f t="shared" ref="Q17:R17" si="3">SUM(Q10:Q16)</f>
        <v>1806.4</v>
      </c>
      <c r="R17" s="293">
        <f t="shared" si="3"/>
        <v>3787.3</v>
      </c>
    </row>
    <row r="18" spans="1:18" ht="15" thickTop="1" x14ac:dyDescent="0.2">
      <c r="A18" s="20"/>
      <c r="B18" s="124"/>
      <c r="C18" s="124"/>
      <c r="D18" s="124"/>
      <c r="E18" s="124"/>
      <c r="F18" s="124"/>
      <c r="G18" s="124"/>
      <c r="I18" s="124"/>
      <c r="J18" s="124"/>
      <c r="K18" s="124"/>
      <c r="L18" s="124"/>
      <c r="M18" s="124"/>
    </row>
    <row r="19" spans="1:18" x14ac:dyDescent="0.2">
      <c r="A19" s="20"/>
      <c r="B19" s="124"/>
      <c r="C19" s="124"/>
      <c r="D19" s="124"/>
      <c r="E19" s="124"/>
      <c r="F19" s="124"/>
      <c r="G19" s="124"/>
      <c r="I19" s="124"/>
      <c r="J19" s="124"/>
      <c r="K19" s="124"/>
      <c r="L19" s="124"/>
      <c r="M19" s="124"/>
    </row>
    <row r="20" spans="1:18" x14ac:dyDescent="0.2">
      <c r="A20" s="20"/>
      <c r="B20" s="124"/>
      <c r="C20" s="124"/>
      <c r="D20" s="124"/>
      <c r="E20" s="124"/>
      <c r="F20" s="124"/>
      <c r="G20" s="124"/>
      <c r="I20" s="124"/>
      <c r="J20" s="124"/>
      <c r="K20" s="124"/>
      <c r="L20" s="124"/>
      <c r="M20" s="124"/>
    </row>
    <row r="21" spans="1:18" ht="15" x14ac:dyDescent="0.25">
      <c r="A21" s="316" t="s">
        <v>178</v>
      </c>
    </row>
    <row r="22" spans="1:18" x14ac:dyDescent="0.2">
      <c r="A22" s="352" t="s">
        <v>249</v>
      </c>
      <c r="B22" s="352"/>
      <c r="C22" s="352"/>
      <c r="D22" s="352"/>
      <c r="E22" s="352"/>
      <c r="F22" s="352"/>
      <c r="G22" s="352"/>
      <c r="H22" s="352"/>
      <c r="I22" s="352"/>
      <c r="J22" s="352"/>
      <c r="K22" s="352"/>
      <c r="L22" s="352"/>
      <c r="M22" s="352"/>
      <c r="N22" s="352"/>
      <c r="O22" s="352"/>
      <c r="P22" s="352"/>
    </row>
    <row r="23" spans="1:18" x14ac:dyDescent="0.2">
      <c r="A23" s="352"/>
      <c r="B23" s="352"/>
      <c r="C23" s="352"/>
      <c r="D23" s="352"/>
      <c r="E23" s="352"/>
      <c r="F23" s="352"/>
      <c r="G23" s="352"/>
      <c r="H23" s="352"/>
      <c r="I23" s="352"/>
      <c r="J23" s="352"/>
      <c r="K23" s="352"/>
      <c r="L23" s="352"/>
      <c r="M23" s="352"/>
      <c r="N23" s="352"/>
      <c r="O23" s="352"/>
      <c r="P23" s="352"/>
    </row>
    <row r="24" spans="1:18" ht="16.149999999999999" customHeight="1" x14ac:dyDescent="0.2">
      <c r="A24" s="348" t="s">
        <v>269</v>
      </c>
      <c r="B24" s="348"/>
      <c r="C24" s="348"/>
      <c r="D24" s="348"/>
      <c r="E24" s="348"/>
      <c r="F24" s="348"/>
      <c r="G24" s="348"/>
      <c r="H24" s="348"/>
      <c r="I24" s="348"/>
      <c r="J24" s="348"/>
      <c r="K24" s="348"/>
    </row>
    <row r="25" spans="1:18" x14ac:dyDescent="0.2">
      <c r="A25" s="348"/>
      <c r="B25" s="348"/>
      <c r="C25" s="348"/>
      <c r="D25" s="348"/>
      <c r="E25" s="348"/>
      <c r="F25" s="348"/>
      <c r="G25" s="348"/>
      <c r="H25" s="348"/>
      <c r="I25" s="348"/>
      <c r="J25" s="348"/>
      <c r="K25" s="348"/>
    </row>
    <row r="26" spans="1:18" x14ac:dyDescent="0.2">
      <c r="A26" s="348"/>
      <c r="B26" s="348"/>
      <c r="C26" s="348"/>
      <c r="D26" s="348"/>
      <c r="E26" s="348"/>
      <c r="F26" s="348"/>
      <c r="G26" s="348"/>
      <c r="H26" s="348"/>
      <c r="I26" s="348"/>
      <c r="J26" s="348"/>
      <c r="K26" s="348"/>
    </row>
    <row r="73" spans="11:12" x14ac:dyDescent="0.2">
      <c r="K73" s="221"/>
    </row>
    <row r="76" spans="11:12" x14ac:dyDescent="0.2">
      <c r="K76" s="225"/>
      <c r="L76" s="223"/>
    </row>
  </sheetData>
  <mergeCells count="2">
    <mergeCell ref="A22:P23"/>
    <mergeCell ref="A24:K26"/>
  </mergeCells>
  <pageMargins left="0.25" right="0.25" top="0.75" bottom="0.75" header="0.3" footer="0.3"/>
  <pageSetup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1" ma:contentTypeDescription="Create a new document." ma:contentTypeScope="" ma:versionID="891cad6ea57be08e0d13d1fb17a6b7cc">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76507f5da32eff7a8ea42b940952a940"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501D7B-AB90-4631-8012-D29B90E7D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CF095-900B-41FB-9ABD-DD06F6AD1EE6}">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0f1d8beb-5f29-45f2-ba44-8fc45430d41b"/>
    <ds:schemaRef ds:uri="http://purl.org/dc/terms/"/>
    <ds:schemaRef ds:uri="http://schemas.openxmlformats.org/package/2006/metadata/core-properties"/>
    <ds:schemaRef ds:uri="b12fa1ea-7963-4e99-83ef-a4cddc251c4c"/>
    <ds:schemaRef ds:uri="http://www.w3.org/XML/1998/namespace"/>
    <ds:schemaRef ds:uri="http://purl.org/dc/dcmitype/"/>
  </ds:schemaRefs>
</ds:datastoreItem>
</file>

<file path=customXml/itemProps3.xml><?xml version="1.0" encoding="utf-8"?>
<ds:datastoreItem xmlns:ds="http://schemas.openxmlformats.org/officeDocument/2006/customXml" ds:itemID="{233887DF-3F0C-47F6-BF52-BEF1F290FC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Segments Schedule</vt:lpstr>
      <vt:lpstr>Notes and NonGAAP Fin Measures</vt:lpstr>
      <vt:lpstr>Financials --&gt;</vt:lpstr>
      <vt:lpstr>Balance Sheet</vt:lpstr>
      <vt:lpstr>Statement of Operations</vt:lpstr>
      <vt:lpstr>Cash Flow</vt:lpstr>
      <vt:lpstr>Segment Results</vt:lpstr>
      <vt:lpstr>Segment % Change</vt:lpstr>
      <vt:lpstr>OpEx Reconciliation</vt:lpstr>
      <vt:lpstr>EBITDA Reconciliation</vt:lpstr>
      <vt:lpstr>Adjusted Net Income</vt:lpstr>
      <vt:lpstr>Adjusted Earnings per Share</vt:lpstr>
      <vt:lpstr>'Adjusted Earnings per Share'!Print_Area</vt:lpstr>
      <vt:lpstr>'Adjusted Net Income'!Print_Area</vt:lpstr>
      <vt:lpstr>'EBITDA Reconciliation'!Print_Area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Ming Chang/USA</cp:lastModifiedBy>
  <cp:revision/>
  <dcterms:created xsi:type="dcterms:W3CDTF">2017-07-28T19:23:45Z</dcterms:created>
  <dcterms:modified xsi:type="dcterms:W3CDTF">2020-08-06T01:47:37Z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