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19\Q3-19\Q3-19 FINAL Docs\"/>
    </mc:Choice>
  </mc:AlternateContent>
  <xr:revisionPtr revIDLastSave="0" documentId="8_{F2AC9D58-A423-4E9D-BE61-5CA118D48925}" xr6:coauthVersionLast="43" xr6:coauthVersionMax="43" xr10:uidLastSave="{00000000-0000-0000-0000-000000000000}"/>
  <bookViews>
    <workbookView xWindow="-108" yWindow="-108" windowWidth="23256" windowHeight="12576" tabRatio="879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2">'Cash Flow'!$A$1:$K$48</definedName>
    <definedName name="_xlnm.Print_Area" localSheetId="3">'Non GAAP Recon'!$A$1:$H$78</definedName>
    <definedName name="_xlnm.Print_Area" localSheetId="4">Revenue!$A$1:$H$59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128" l="1"/>
  <c r="H48" i="128" s="1"/>
  <c r="D45" i="128"/>
  <c r="D48" i="128" s="1"/>
  <c r="I14" i="129" l="1"/>
  <c r="E14" i="129"/>
  <c r="I37" i="129" l="1"/>
  <c r="I18" i="129"/>
  <c r="E37" i="129"/>
  <c r="E18" i="129"/>
  <c r="D16" i="115" l="1"/>
  <c r="D14" i="115"/>
  <c r="B45" i="128" s="1"/>
  <c r="B48" i="128" s="1"/>
  <c r="H16" i="115"/>
  <c r="H14" i="115"/>
  <c r="F45" i="128" s="1"/>
  <c r="F48" i="128" s="1"/>
  <c r="H16" i="130" l="1"/>
  <c r="D16" i="130"/>
  <c r="K43" i="129" l="1"/>
  <c r="I43" i="129"/>
  <c r="G43" i="129"/>
  <c r="E43" i="129"/>
  <c r="K14" i="129"/>
  <c r="H52" i="130" l="1"/>
  <c r="F52" i="130"/>
  <c r="F54" i="130" s="1"/>
  <c r="H39" i="130"/>
  <c r="H41" i="130" s="1"/>
  <c r="H42" i="130" s="1"/>
  <c r="F39" i="130"/>
  <c r="F41" i="130" s="1"/>
  <c r="H26" i="130"/>
  <c r="H28" i="130" s="1"/>
  <c r="H29" i="130" s="1"/>
  <c r="H30" i="130" s="1"/>
  <c r="F26" i="130"/>
  <c r="F28" i="130" s="1"/>
  <c r="F22" i="130"/>
  <c r="H19" i="130"/>
  <c r="F19" i="130"/>
  <c r="H12" i="130"/>
  <c r="F12" i="130"/>
  <c r="H74" i="128"/>
  <c r="F74" i="128"/>
  <c r="H68" i="128"/>
  <c r="F68" i="128"/>
  <c r="H57" i="128"/>
  <c r="F57" i="128"/>
  <c r="H40" i="128"/>
  <c r="F40" i="128"/>
  <c r="H28" i="128"/>
  <c r="F28" i="128"/>
  <c r="H13" i="128"/>
  <c r="F13" i="128"/>
  <c r="H54" i="130" l="1"/>
  <c r="H55" i="130" s="1"/>
  <c r="H43" i="130"/>
  <c r="F35" i="130"/>
  <c r="F42" i="130" s="1"/>
  <c r="F43" i="130" s="1"/>
  <c r="F29" i="130"/>
  <c r="F30" i="130" s="1"/>
  <c r="F48" i="130" l="1"/>
  <c r="F55" i="130" s="1"/>
  <c r="F56" i="130" s="1"/>
  <c r="H56" i="130"/>
  <c r="D52" i="130"/>
  <c r="B52" i="130"/>
  <c r="B54" i="130" s="1"/>
  <c r="D39" i="130"/>
  <c r="D41" i="130" s="1"/>
  <c r="D42" i="130" s="1"/>
  <c r="B39" i="130"/>
  <c r="B41" i="130" s="1"/>
  <c r="D26" i="130"/>
  <c r="D28" i="130" s="1"/>
  <c r="D29" i="130" s="1"/>
  <c r="D30" i="130" s="1"/>
  <c r="B26" i="130"/>
  <c r="B28" i="130" s="1"/>
  <c r="D54" i="130" l="1"/>
  <c r="D55" i="130" s="1"/>
  <c r="D43" i="130"/>
  <c r="B35" i="130"/>
  <c r="B42" i="130" s="1"/>
  <c r="B43" i="130" s="1"/>
  <c r="D56" i="130" l="1"/>
  <c r="B48" i="130"/>
  <c r="B55" i="130" s="1"/>
  <c r="B56" i="130" s="1"/>
  <c r="H30" i="101"/>
  <c r="H40" i="101" s="1"/>
  <c r="H15" i="101"/>
  <c r="H21" i="101" s="1"/>
  <c r="F30" i="101" l="1"/>
  <c r="F40" i="101" s="1"/>
  <c r="B22" i="130" l="1"/>
  <c r="B28" i="128" l="1"/>
  <c r="J11" i="115"/>
  <c r="H34" i="128" s="1"/>
  <c r="H41" i="128" s="1"/>
  <c r="H42" i="128" s="1"/>
  <c r="J17" i="115"/>
  <c r="H11" i="115"/>
  <c r="F34" i="128" s="1"/>
  <c r="F41" i="128" s="1"/>
  <c r="F42" i="128" s="1"/>
  <c r="H17" i="115"/>
  <c r="D11" i="115"/>
  <c r="D17" i="115"/>
  <c r="B13" i="128"/>
  <c r="B29" i="130"/>
  <c r="B30" i="130" s="1"/>
  <c r="D19" i="130"/>
  <c r="B19" i="130"/>
  <c r="D12" i="130"/>
  <c r="B12" i="130"/>
  <c r="D28" i="128"/>
  <c r="D68" i="128" s="1"/>
  <c r="K31" i="129"/>
  <c r="I31" i="129"/>
  <c r="F11" i="115"/>
  <c r="D74" i="128"/>
  <c r="B74" i="128"/>
  <c r="D57" i="128"/>
  <c r="B57" i="128"/>
  <c r="D40" i="128"/>
  <c r="B40" i="128"/>
  <c r="D13" i="128"/>
  <c r="G31" i="129"/>
  <c r="E31" i="129"/>
  <c r="F17" i="115"/>
  <c r="F15" i="101"/>
  <c r="F21" i="101" s="1"/>
  <c r="D19" i="115" l="1"/>
  <c r="B7" i="128" s="1"/>
  <c r="B15" i="128" s="1"/>
  <c r="B34" i="128"/>
  <c r="B41" i="128" s="1"/>
  <c r="B42" i="128" s="1"/>
  <c r="H19" i="115"/>
  <c r="F7" i="128" s="1"/>
  <c r="F15" i="128" s="1"/>
  <c r="J19" i="115"/>
  <c r="H7" i="128" s="1"/>
  <c r="H15" i="128" s="1"/>
  <c r="F19" i="115"/>
  <c r="F24" i="115" s="1"/>
  <c r="D34" i="128"/>
  <c r="D41" i="128" s="1"/>
  <c r="D42" i="128" s="1"/>
  <c r="H19" i="128" l="1"/>
  <c r="H22" i="128" s="1"/>
  <c r="H16" i="128"/>
  <c r="H26" i="128"/>
  <c r="H30" i="128" s="1"/>
  <c r="F16" i="128"/>
  <c r="F19" i="128"/>
  <c r="F22" i="128" s="1"/>
  <c r="F26" i="128"/>
  <c r="F30" i="128" s="1"/>
  <c r="D7" i="128"/>
  <c r="D15" i="128" s="1"/>
  <c r="D16" i="128" s="1"/>
  <c r="B68" i="128"/>
  <c r="D24" i="115"/>
  <c r="D27" i="115" s="1"/>
  <c r="B19" i="128"/>
  <c r="B22" i="128" s="1"/>
  <c r="B26" i="128"/>
  <c r="B16" i="128"/>
  <c r="H24" i="115"/>
  <c r="J24" i="115"/>
  <c r="H51" i="128" s="1"/>
  <c r="H58" i="128" s="1"/>
  <c r="D51" i="128"/>
  <c r="D58" i="128" s="1"/>
  <c r="F27" i="115"/>
  <c r="F30" i="115" l="1"/>
  <c r="F35" i="115" s="1"/>
  <c r="D61" i="128" s="1"/>
  <c r="D69" i="128" s="1"/>
  <c r="G8" i="129"/>
  <c r="G23" i="129" s="1"/>
  <c r="H27" i="115"/>
  <c r="I8" i="129" s="1"/>
  <c r="I23" i="129" s="1"/>
  <c r="F72" i="128" s="1"/>
  <c r="F75" i="128" s="1"/>
  <c r="F51" i="128"/>
  <c r="F58" i="128" s="1"/>
  <c r="D26" i="128"/>
  <c r="D30" i="128" s="1"/>
  <c r="D19" i="128"/>
  <c r="D22" i="128" s="1"/>
  <c r="B30" i="128"/>
  <c r="D30" i="115"/>
  <c r="D34" i="115" s="1"/>
  <c r="E8" i="129"/>
  <c r="E23" i="129" s="1"/>
  <c r="B72" i="128" s="1"/>
  <c r="B51" i="128"/>
  <c r="B58" i="128" s="1"/>
  <c r="J27" i="115"/>
  <c r="F34" i="115" l="1"/>
  <c r="D72" i="128"/>
  <c r="D75" i="128" s="1"/>
  <c r="G45" i="129"/>
  <c r="G47" i="129" s="1"/>
  <c r="J30" i="115"/>
  <c r="J34" i="115" s="1"/>
  <c r="K8" i="129"/>
  <c r="K23" i="129" s="1"/>
  <c r="H30" i="115"/>
  <c r="H35" i="115" s="1"/>
  <c r="F61" i="128" s="1"/>
  <c r="F69" i="128" s="1"/>
  <c r="D35" i="115"/>
  <c r="B61" i="128" s="1"/>
  <c r="B69" i="128" s="1"/>
  <c r="B75" i="128"/>
  <c r="E45" i="129"/>
  <c r="E47" i="129" s="1"/>
  <c r="I45" i="129"/>
  <c r="I47" i="129" s="1"/>
  <c r="J35" i="115" l="1"/>
  <c r="H61" i="128" s="1"/>
  <c r="H69" i="128" s="1"/>
  <c r="H72" i="128"/>
  <c r="H75" i="128" s="1"/>
  <c r="K45" i="129"/>
  <c r="K47" i="129" s="1"/>
  <c r="H34" i="115"/>
</calcChain>
</file>

<file path=xl/sharedStrings.xml><?xml version="1.0" encoding="utf-8"?>
<sst xmlns="http://schemas.openxmlformats.org/spreadsheetml/2006/main" count="242" uniqueCount="169">
  <si>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</si>
  <si>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</si>
  <si>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</si>
  <si>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</si>
  <si>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</si>
  <si>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</si>
  <si>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</si>
  <si>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</si>
  <si>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</si>
  <si>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</si>
  <si>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</si>
  <si>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</si>
  <si>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</si>
  <si>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</si>
  <si>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</si>
  <si>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</si>
  <si>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</si>
  <si>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</si>
  <si>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</si>
  <si>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</si>
  <si>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</si>
  <si>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</si>
  <si>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</si>
  <si>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</si>
  <si>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</si>
  <si>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</si>
  <si>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</si>
  <si>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</si>
  <si>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</si>
  <si>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</si>
  <si>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</si>
  <si>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</si>
  <si>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</si>
  <si>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</si>
  <si>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</si>
  <si>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</si>
  <si>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</si>
  <si>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</si>
  <si>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</si>
  <si>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</si>
  <si>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CONDENSED CONSOLIDATED BALANCE SHEETS (unaudited)</t>
  </si>
  <si>
    <t>FOR FURTHER INFORMATION:</t>
  </si>
  <si>
    <t>CONDENSED CONSOLIDATED STATEMENTS OF OPERATIONS (unaudited)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</si>
  <si>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</si>
  <si>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</si>
  <si>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</si>
  <si>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</si>
  <si>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</si>
  <si>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</si>
  <si>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</si>
  <si>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</si>
  <si>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</si>
  <si>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</si>
  <si>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</si>
  <si>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</si>
  <si>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</si>
  <si>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</si>
  <si>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</si>
  <si>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</si>
  <si>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</si>
  <si>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</si>
  <si>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</si>
  <si>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</si>
  <si>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</si>
  <si>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</si>
  <si>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</si>
  <si>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</si>
  <si>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</si>
  <si>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</si>
  <si>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</si>
  <si>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</si>
  <si>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</si>
  <si>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</si>
  <si>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</si>
  <si>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</si>
  <si>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</si>
  <si>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CONDENSED CONSOLIDATED STATEMENTS OF CASH FLOWS (unaudited)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</si>
  <si>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</si>
  <si>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</si>
  <si>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</si>
  <si>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</si>
  <si>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</si>
  <si>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Proceeds from sales of property, plant and equipment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</si>
  <si>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</si>
  <si>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</si>
  <si>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</si>
  <si>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</si>
  <si>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Maturities of short-term investments</t>
  </si>
  <si>
    <t>Payment of dividends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</si>
  <si>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</si>
  <si>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</si>
  <si>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</si>
  <si>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</si>
  <si>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</si>
  <si>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</si>
  <si>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</si>
  <si>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</si>
  <si>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</si>
  <si>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</si>
  <si>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</si>
  <si>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</si>
  <si>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</si>
  <si>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</si>
  <si>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</si>
  <si>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</si>
  <si>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</si>
  <si>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</si>
  <si>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</si>
  <si>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Repayment of note purchase agreement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</si>
  <si>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</si>
  <si>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</si>
  <si>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</si>
  <si>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</si>
  <si>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</si>
  <si>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</si>
  <si>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</si>
  <si>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</si>
  <si>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</si>
  <si>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</si>
  <si>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Consolidated net income (loss)</t>
  </si>
  <si>
    <t>Net income (loss) attributable to Bruker Corporation</t>
  </si>
  <si>
    <t>Net income (loss) per common share attributable to</t>
  </si>
  <si>
    <t>Tax Impact of Non-GAAP Adjustments</t>
  </si>
  <si>
    <t>Interest and other income (expense), net</t>
  </si>
  <si>
    <t>Payment of contingent consideration</t>
  </si>
  <si>
    <t>Repurchase of common stock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</si>
  <si>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</si>
  <si>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</si>
  <si>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</si>
  <si>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</si>
  <si>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</si>
  <si>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</si>
  <si>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</si>
  <si>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</si>
  <si>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</si>
  <si>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</si>
  <si>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</si>
  <si>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</si>
  <si>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</si>
  <si>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Net cash (used in) provided by investing activities</t>
  </si>
  <si>
    <t>BSI Segment</t>
  </si>
  <si>
    <t>Total Bruker</t>
  </si>
  <si>
    <t>BEST Segment, net of Intercompany Eliminations</t>
  </si>
  <si>
    <t>Net cash provided by operating activities</t>
  </si>
  <si>
    <t>U.S. Tax Reform- Toll Charge</t>
  </si>
  <si>
    <t>Miroslava Minkova, Director, Investor Relations &amp; Corporate Development</t>
  </si>
  <si>
    <t>Redeemable noncontrolling interest</t>
  </si>
  <si>
    <t>2018</t>
  </si>
  <si>
    <t xml:space="preserve">   Organic Revenue Growth</t>
  </si>
  <si>
    <t xml:space="preserve">   Revenue Growth</t>
  </si>
  <si>
    <t xml:space="preserve">   Constant Currency Revenue Growth:</t>
  </si>
  <si>
    <t xml:space="preserve">   Constant Currency Revenue Growth</t>
  </si>
  <si>
    <t>Operating lease assets</t>
  </si>
  <si>
    <t>Operating lease liabilities</t>
  </si>
  <si>
    <t>Short-term investments</t>
  </si>
  <si>
    <t>September 30,</t>
  </si>
  <si>
    <t>Nine Months Ended</t>
  </si>
  <si>
    <t xml:space="preserve">Nine Months Ended </t>
  </si>
  <si>
    <t>Three Months Ended September 30,</t>
  </si>
  <si>
    <t>Nine Months Ended September 30,</t>
  </si>
  <si>
    <t>Cash Payments to noncontrolling interest</t>
  </si>
  <si>
    <t>Stock Compensation</t>
  </si>
  <si>
    <t>Net cash (used in) provided by financing activities</t>
  </si>
  <si>
    <t>Reconciliation of GAAP and Non-GAAP Selling, General and Administrative (SG&amp;A) Expenses</t>
  </si>
  <si>
    <t>GAAP SG&amp;A Expenses</t>
  </si>
  <si>
    <t>Non-GAAP SG&amp;A Expenses</t>
  </si>
  <si>
    <t>Repayment of other debt, net</t>
  </si>
  <si>
    <t>Email:   Investor.Relations@bruker.com</t>
  </si>
  <si>
    <t>REVENUE  (unaudited)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</si>
</sst>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  <numFmt numFmtId="178" formatCode="_(* #,##0.000_);_(* \(#,##0.000\);_(* &quot;-&quot;??_);_(@_)"/>
  </numFmts>
  <fonts count="2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1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167" fontId="3" fillId="0" borderId="0" xfId="27" applyNumberFormat="1" applyFont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5" fontId="16" fillId="2" borderId="0" xfId="0" applyNumberFormat="1" applyFont="1" applyFill="1" applyBorder="1"/>
    <xf numFmtId="0" fontId="2" fillId="2" borderId="0" xfId="26" applyFont="1" applyFill="1" applyBorder="1"/>
    <xf numFmtId="0" fontId="17" fillId="2" borderId="0" xfId="0" applyFont="1" applyFill="1" applyBorder="1"/>
    <xf numFmtId="169" fontId="17" fillId="2" borderId="0" xfId="12" applyNumberFormat="1" applyFont="1" applyFill="1" applyBorder="1"/>
    <xf numFmtId="0" fontId="3" fillId="2" borderId="0" xfId="26" applyFont="1" applyFill="1" applyBorder="1"/>
    <xf numFmtId="0" fontId="16" fillId="2" borderId="0" xfId="26" applyFont="1" applyFill="1" applyBorder="1"/>
    <xf numFmtId="169" fontId="16" fillId="2" borderId="0" xfId="13" applyNumberFormat="1" applyFont="1" applyFill="1" applyBorder="1"/>
    <xf numFmtId="172" fontId="16" fillId="2" borderId="0" xfId="0" applyNumberFormat="1" applyFont="1" applyFill="1" applyBorder="1"/>
    <xf numFmtId="174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vertical="top" wrapText="1" readingOrder="1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164" fontId="3" fillId="2" borderId="0" xfId="29" applyNumberFormat="1" applyFont="1" applyFill="1" applyBorder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10" fontId="3" fillId="2" borderId="0" xfId="29" applyNumberFormat="1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16" fillId="2" borderId="0" xfId="26" applyFont="1" applyFill="1" applyBorder="1" applyAlignment="1">
      <alignment wrapText="1"/>
    </xf>
    <xf numFmtId="0" fontId="16" fillId="2" borderId="0" xfId="26" applyFont="1" applyFill="1" applyBorder="1" applyAlignment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4" fontId="16" fillId="2" borderId="3" xfId="44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43" fontId="3" fillId="2" borderId="0" xfId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164" fontId="16" fillId="2" borderId="3" xfId="41" applyNumberFormat="1" applyFont="1" applyFill="1" applyBorder="1"/>
    <xf numFmtId="43" fontId="1" fillId="2" borderId="0" xfId="1" applyFont="1" applyFill="1" applyBorder="1"/>
    <xf numFmtId="164" fontId="3" fillId="2" borderId="0" xfId="0" applyNumberFormat="1" applyFont="1" applyFill="1"/>
    <xf numFmtId="9" fontId="3" fillId="0" borderId="0" xfId="29" applyNumberFormat="1" applyFont="1"/>
    <xf numFmtId="0" fontId="1" fillId="2" borderId="0" xfId="0" applyFont="1" applyFill="1"/>
    <xf numFmtId="177" fontId="16" fillId="2" borderId="0" xfId="25" applyNumberFormat="1" applyFont="1" applyFill="1" applyBorder="1"/>
    <xf numFmtId="177" fontId="16" fillId="2" borderId="0" xfId="3" applyNumberFormat="1" applyFont="1" applyFill="1" applyBorder="1"/>
    <xf numFmtId="0" fontId="1" fillId="0" borderId="0" xfId="27" applyFont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0" fontId="3" fillId="2" borderId="0" xfId="0" applyNumberFormat="1" applyFont="1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0" fontId="1" fillId="2" borderId="0" xfId="41" applyFont="1" applyFill="1" applyAlignment="1">
      <alignment horizontal="left" wrapText="1"/>
    </xf>
    <xf numFmtId="0" fontId="3" fillId="2" borderId="0" xfId="25" applyFont="1" applyFill="1" applyBorder="1"/>
    <xf numFmtId="44" fontId="3" fillId="2" borderId="0" xfId="25" applyNumberFormat="1" applyFont="1" applyFill="1" applyBorder="1"/>
    <xf numFmtId="0" fontId="3" fillId="2" borderId="9" xfId="0" applyFont="1" applyFill="1" applyBorder="1"/>
    <xf numFmtId="0" fontId="3" fillId="2" borderId="3" xfId="0" applyFont="1" applyFill="1" applyBorder="1"/>
    <xf numFmtId="0" fontId="16" fillId="2" borderId="11" xfId="0" applyFont="1" applyFill="1" applyBorder="1"/>
    <xf numFmtId="169" fontId="16" fillId="2" borderId="12" xfId="12" applyNumberFormat="1" applyFont="1" applyFill="1" applyBorder="1"/>
    <xf numFmtId="0" fontId="16" fillId="2" borderId="12" xfId="0" applyFont="1" applyFill="1" applyBorder="1"/>
    <xf numFmtId="167" fontId="16" fillId="2" borderId="12" xfId="1" applyNumberFormat="1" applyFont="1" applyFill="1" applyBorder="1"/>
    <xf numFmtId="167" fontId="16" fillId="2" borderId="13" xfId="1" applyNumberFormat="1" applyFont="1" applyFill="1" applyBorder="1"/>
    <xf numFmtId="173" fontId="3" fillId="2" borderId="14" xfId="0" applyNumberFormat="1" applyFont="1" applyFill="1" applyBorder="1"/>
    <xf numFmtId="169" fontId="3" fillId="2" borderId="11" xfId="13" applyNumberFormat="1" applyFont="1" applyFill="1" applyBorder="1"/>
    <xf numFmtId="164" fontId="18" fillId="2" borderId="13" xfId="0" applyNumberFormat="1" applyFont="1" applyFill="1" applyBorder="1"/>
    <xf numFmtId="0" fontId="3" fillId="2" borderId="9" xfId="25" applyFont="1" applyFill="1" applyBorder="1"/>
    <xf numFmtId="0" fontId="3" fillId="2" borderId="3" xfId="25" applyFont="1" applyFill="1" applyBorder="1"/>
    <xf numFmtId="164" fontId="18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2" borderId="14" xfId="29" applyNumberFormat="1" applyFont="1" applyFill="1" applyBorder="1"/>
    <xf numFmtId="164" fontId="3" fillId="2" borderId="13" xfId="31" applyNumberFormat="1" applyFont="1" applyFill="1" applyBorder="1"/>
    <xf numFmtId="169" fontId="16" fillId="2" borderId="11" xfId="13" applyNumberFormat="1" applyFont="1" applyFill="1" applyBorder="1"/>
    <xf numFmtId="44" fontId="3" fillId="2" borderId="12" xfId="13" applyNumberFormat="1" applyFont="1" applyFill="1" applyBorder="1"/>
    <xf numFmtId="0" fontId="16" fillId="2" borderId="12" xfId="25" applyFont="1" applyFill="1" applyBorder="1"/>
    <xf numFmtId="43" fontId="16" fillId="2" borderId="12" xfId="1" applyFont="1" applyFill="1" applyBorder="1"/>
    <xf numFmtId="43" fontId="1" fillId="2" borderId="12" xfId="1" applyFont="1" applyFill="1" applyBorder="1"/>
    <xf numFmtId="43" fontId="3" fillId="2" borderId="14" xfId="3" applyNumberFormat="1" applyFont="1" applyFill="1" applyBorder="1"/>
    <xf numFmtId="176" fontId="16" fillId="2" borderId="14" xfId="25" applyNumberFormat="1" applyFont="1" applyFill="1" applyBorder="1"/>
    <xf numFmtId="169" fontId="16" fillId="2" borderId="11" xfId="12" applyNumberFormat="1" applyFont="1" applyFill="1" applyBorder="1"/>
    <xf numFmtId="169" fontId="3" fillId="2" borderId="12" xfId="12" applyNumberFormat="1" applyFont="1" applyFill="1" applyBorder="1"/>
    <xf numFmtId="172" fontId="16" fillId="2" borderId="13" xfId="0" applyNumberFormat="1" applyFont="1" applyFill="1" applyBorder="1"/>
    <xf numFmtId="0" fontId="1" fillId="2" borderId="3" xfId="41" applyFill="1" applyBorder="1"/>
    <xf numFmtId="0" fontId="1" fillId="2" borderId="3" xfId="41" applyFont="1" applyFill="1" applyBorder="1"/>
    <xf numFmtId="169" fontId="0" fillId="2" borderId="12" xfId="12" applyNumberFormat="1" applyFont="1" applyFill="1" applyBorder="1"/>
    <xf numFmtId="167" fontId="0" fillId="2" borderId="12" xfId="1" applyNumberFormat="1" applyFont="1" applyFill="1" applyBorder="1"/>
    <xf numFmtId="169" fontId="1" fillId="2" borderId="14" xfId="12" applyNumberFormat="1" applyFont="1" applyFill="1" applyBorder="1"/>
    <xf numFmtId="169" fontId="1" fillId="2" borderId="12" xfId="42" applyNumberFormat="1" applyFont="1" applyFill="1" applyBorder="1"/>
    <xf numFmtId="167" fontId="1" fillId="2" borderId="12" xfId="43" applyNumberFormat="1" applyFont="1" applyFill="1" applyBorder="1"/>
    <xf numFmtId="167" fontId="16" fillId="2" borderId="13" xfId="43" applyNumberFormat="1" applyFont="1" applyFill="1" applyBorder="1"/>
    <xf numFmtId="167" fontId="1" fillId="2" borderId="14" xfId="43" applyNumberFormat="1" applyFont="1" applyFill="1" applyBorder="1"/>
    <xf numFmtId="164" fontId="1" fillId="2" borderId="12" xfId="29" applyNumberFormat="1" applyFont="1" applyFill="1" applyBorder="1"/>
    <xf numFmtId="164" fontId="16" fillId="2" borderId="13" xfId="44" applyNumberFormat="1" applyFont="1" applyFill="1" applyBorder="1"/>
    <xf numFmtId="168" fontId="3" fillId="0" borderId="0" xfId="0" applyNumberFormat="1" applyFont="1"/>
    <xf numFmtId="164" fontId="3" fillId="2" borderId="0" xfId="1" applyNumberFormat="1" applyFont="1" applyFill="1" applyBorder="1"/>
    <xf numFmtId="178" fontId="16" fillId="2" borderId="0" xfId="25" applyNumberFormat="1" applyFont="1" applyFill="1" applyBorder="1"/>
    <xf numFmtId="43" fontId="1" fillId="2" borderId="3" xfId="1" applyFont="1" applyFill="1" applyBorder="1"/>
    <xf numFmtId="169" fontId="3" fillId="2" borderId="14" xfId="13" applyNumberFormat="1" applyFont="1" applyFill="1" applyBorder="1"/>
    <xf numFmtId="0" fontId="18" fillId="2" borderId="7" xfId="25" applyFont="1" applyFill="1" applyBorder="1"/>
    <xf numFmtId="0" fontId="16" fillId="2" borderId="10" xfId="0" applyFont="1" applyFill="1" applyBorder="1"/>
    <xf numFmtId="0" fontId="1" fillId="2" borderId="0" xfId="27" applyFont="1" applyFill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" fillId="2" borderId="0" xfId="41" applyFont="1" applyFill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</cellXfs>
  <cellStyles count="45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1" xr:uid="{00000000-0005-0000-0000-00001C000000}"/>
    <cellStyle name="Normal 4" xfId="26" xr:uid="{00000000-0005-0000-0000-00001D000000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3" xfId="35" xr:uid="{00000000-0005-0000-0000-000027000000}"/>
    <cellStyle name="Percent 4" xfId="36" xr:uid="{00000000-0005-0000-0000-000028000000}"/>
    <cellStyle name="Percent 4 2" xfId="37" xr:uid="{00000000-0005-0000-0000-000029000000}"/>
    <cellStyle name="Percent 5" xfId="38" xr:uid="{00000000-0005-0000-0000-00002A000000}"/>
    <cellStyle name="Percent 5 2" xfId="39" xr:uid="{00000000-0005-0000-0000-00002B000000}"/>
    <cellStyle name="Standard_AXSGAAP_PL_BS_Q2_2001_h" xfId="40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showGridLines="0" tabSelected="1" zoomScale="80" zoomScaleNormal="80" workbookViewId="0">
      <selection activeCell="L31" sqref="L31"/>
    </sheetView>
  </sheetViews>
  <sheetFormatPr defaultColWidth="6.6640625" defaultRowHeight="13.2"/>
  <cols>
    <col min="1" max="2" width="2.6640625" style="1" customWidth="1"/>
    <col min="3" max="3" width="3.44140625" style="1" customWidth="1"/>
    <col min="4" max="4" width="6.6640625" style="1" customWidth="1"/>
    <col min="5" max="5" width="30.77734375" style="1" customWidth="1"/>
    <col min="6" max="6" width="15.33203125" style="1" customWidth="1"/>
    <col min="7" max="7" width="6.77734375" style="1" customWidth="1"/>
    <col min="8" max="8" width="15.33203125" style="1" customWidth="1"/>
    <col min="9" max="9" width="2.33203125" style="1" customWidth="1"/>
    <col min="10" max="10" width="6.6640625" style="1"/>
    <col min="11" max="12" width="10.77734375" style="1" bestFit="1" customWidth="1"/>
    <col min="13" max="14" width="10" style="1" bestFit="1" customWidth="1"/>
    <col min="15" max="15" width="6.6640625" style="1"/>
    <col min="16" max="16" width="10" style="1" bestFit="1" customWidth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6">
      <c r="A1" s="45" t="s">
        <v>39</v>
      </c>
    </row>
    <row r="2" spans="1:19" ht="15.6">
      <c r="A2" s="45" t="s">
        <v>40</v>
      </c>
    </row>
    <row r="4" spans="1:19">
      <c r="A4" s="2" t="s">
        <v>36</v>
      </c>
      <c r="F4" s="16" t="s">
        <v>155</v>
      </c>
      <c r="G4" s="15"/>
      <c r="H4" s="16" t="s">
        <v>4</v>
      </c>
    </row>
    <row r="5" spans="1:19">
      <c r="F5" s="12">
        <v>2019</v>
      </c>
      <c r="H5" s="12">
        <v>2018</v>
      </c>
    </row>
    <row r="6" spans="1:19" ht="12" customHeight="1">
      <c r="F6" s="92" t="s">
        <v>5</v>
      </c>
      <c r="G6" s="30"/>
      <c r="H6" s="92" t="s">
        <v>5</v>
      </c>
    </row>
    <row r="7" spans="1:19" ht="12" customHeight="1">
      <c r="A7" s="2" t="s">
        <v>8</v>
      </c>
      <c r="F7" s="93"/>
      <c r="H7" s="93"/>
    </row>
    <row r="8" spans="1:19" ht="3.75" customHeight="1">
      <c r="D8" s="1">
        <v>279</v>
      </c>
      <c r="E8" s="13"/>
      <c r="F8" s="93"/>
      <c r="H8" s="93"/>
    </row>
    <row r="9" spans="1:19">
      <c r="A9" s="1" t="s">
        <v>9</v>
      </c>
      <c r="F9" s="93"/>
      <c r="H9" s="93"/>
    </row>
    <row r="10" spans="1:19">
      <c r="B10" s="1" t="s">
        <v>38</v>
      </c>
      <c r="F10" s="205">
        <v>296.3</v>
      </c>
      <c r="G10" s="20"/>
      <c r="H10" s="205">
        <v>322.39999999999998</v>
      </c>
      <c r="K10" s="20"/>
      <c r="N10" s="17"/>
    </row>
    <row r="11" spans="1:19">
      <c r="B11" s="241" t="s">
        <v>154</v>
      </c>
      <c r="F11" s="19">
        <v>6.1</v>
      </c>
      <c r="G11" s="20"/>
      <c r="H11" s="19">
        <v>0</v>
      </c>
      <c r="K11" s="20"/>
      <c r="N11" s="17"/>
    </row>
    <row r="12" spans="1:19">
      <c r="B12" s="1" t="s">
        <v>10</v>
      </c>
      <c r="F12" s="19">
        <v>358.8</v>
      </c>
      <c r="G12" s="20"/>
      <c r="H12" s="19">
        <v>357.2</v>
      </c>
      <c r="N12" s="17"/>
      <c r="S12" s="109"/>
    </row>
    <row r="13" spans="1:19">
      <c r="B13" s="1" t="s">
        <v>11</v>
      </c>
      <c r="F13" s="19">
        <v>586.70000000000005</v>
      </c>
      <c r="G13" s="20"/>
      <c r="H13" s="19">
        <v>509.6</v>
      </c>
      <c r="N13" s="17"/>
    </row>
    <row r="14" spans="1:19">
      <c r="B14" s="1" t="s">
        <v>0</v>
      </c>
      <c r="F14" s="215">
        <v>186.1</v>
      </c>
      <c r="G14" s="20"/>
      <c r="H14" s="215">
        <v>115.1</v>
      </c>
      <c r="N14" s="17"/>
    </row>
    <row r="15" spans="1:19">
      <c r="C15" s="1" t="s">
        <v>12</v>
      </c>
      <c r="F15" s="19">
        <f>SUM(F10:F14)</f>
        <v>1434</v>
      </c>
      <c r="G15" s="17"/>
      <c r="H15" s="19">
        <f>SUM(H10:H14)</f>
        <v>1304.2999999999997</v>
      </c>
      <c r="N15" s="17"/>
    </row>
    <row r="16" spans="1:19">
      <c r="F16" s="205"/>
      <c r="G16" s="20"/>
      <c r="H16" s="205"/>
      <c r="N16" s="17"/>
      <c r="P16" s="20"/>
    </row>
    <row r="17" spans="1:17">
      <c r="A17" s="1" t="s">
        <v>30</v>
      </c>
      <c r="F17" s="19">
        <v>278.10000000000002</v>
      </c>
      <c r="G17" s="17"/>
      <c r="H17" s="19">
        <v>270.60000000000002</v>
      </c>
      <c r="N17" s="17"/>
      <c r="P17" s="33"/>
    </row>
    <row r="18" spans="1:17">
      <c r="A18" s="241" t="s">
        <v>152</v>
      </c>
      <c r="F18" s="19">
        <v>68.900000000000006</v>
      </c>
      <c r="G18" s="17"/>
      <c r="H18" s="19">
        <v>0</v>
      </c>
      <c r="P18" s="17"/>
    </row>
    <row r="19" spans="1:17" ht="13.95" customHeight="1">
      <c r="A19" s="1" t="s">
        <v>85</v>
      </c>
      <c r="F19" s="215">
        <v>571.1</v>
      </c>
      <c r="G19" s="17"/>
      <c r="H19" s="215">
        <v>553.70000000000005</v>
      </c>
      <c r="L19" s="101"/>
      <c r="M19" s="101"/>
    </row>
    <row r="20" spans="1:17">
      <c r="F20" s="21"/>
      <c r="G20" s="22"/>
      <c r="H20" s="21"/>
      <c r="Q20" s="87"/>
    </row>
    <row r="21" spans="1:17" ht="13.8" thickBot="1">
      <c r="C21" s="1" t="s">
        <v>1</v>
      </c>
      <c r="D21" s="2"/>
      <c r="E21" s="2"/>
      <c r="F21" s="23">
        <f>F15+F17+F19+F18</f>
        <v>2352.1</v>
      </c>
      <c r="G21" s="21"/>
      <c r="H21" s="23">
        <f>H15+H17+H19+H18</f>
        <v>2128.5999999999995</v>
      </c>
    </row>
    <row r="22" spans="1:17" ht="13.8" thickTop="1">
      <c r="F22" s="205" t="s">
        <v>5</v>
      </c>
      <c r="G22" s="20"/>
      <c r="H22" s="205" t="s">
        <v>5</v>
      </c>
    </row>
    <row r="23" spans="1:17">
      <c r="A23" s="2" t="s">
        <v>13</v>
      </c>
      <c r="F23" s="205"/>
      <c r="G23" s="20"/>
      <c r="H23" s="205"/>
    </row>
    <row r="24" spans="1:17" ht="13.8">
      <c r="D24" s="13"/>
      <c r="F24" s="205"/>
      <c r="G24" s="20"/>
      <c r="H24" s="205"/>
    </row>
    <row r="25" spans="1:17">
      <c r="A25" s="1" t="s">
        <v>14</v>
      </c>
      <c r="F25" s="205" t="s">
        <v>5</v>
      </c>
      <c r="G25" s="20"/>
      <c r="H25" s="205" t="s">
        <v>5</v>
      </c>
    </row>
    <row r="26" spans="1:17">
      <c r="B26" s="1" t="s">
        <v>75</v>
      </c>
      <c r="F26" s="216">
        <v>0.3</v>
      </c>
      <c r="G26" s="17"/>
      <c r="H26" s="216">
        <v>18.5</v>
      </c>
      <c r="K26" s="33"/>
    </row>
    <row r="27" spans="1:17">
      <c r="B27" s="1" t="s">
        <v>15</v>
      </c>
      <c r="F27" s="19">
        <v>116.6</v>
      </c>
      <c r="G27" s="17"/>
      <c r="H27" s="19">
        <v>104.5</v>
      </c>
    </row>
    <row r="28" spans="1:17">
      <c r="B28" s="1" t="s">
        <v>31</v>
      </c>
      <c r="F28" s="19">
        <v>126.1</v>
      </c>
      <c r="G28" s="17"/>
      <c r="H28" s="19">
        <v>124.4</v>
      </c>
    </row>
    <row r="29" spans="1:17">
      <c r="B29" s="1" t="s">
        <v>16</v>
      </c>
      <c r="F29" s="215">
        <v>400</v>
      </c>
      <c r="G29" s="17"/>
      <c r="H29" s="215">
        <v>351.9</v>
      </c>
    </row>
    <row r="30" spans="1:17">
      <c r="C30" s="1" t="s">
        <v>17</v>
      </c>
      <c r="F30" s="19">
        <f>SUM(F26:F29)</f>
        <v>643</v>
      </c>
      <c r="G30" s="17"/>
      <c r="H30" s="19">
        <f>SUM(H26:H29)</f>
        <v>599.29999999999995</v>
      </c>
    </row>
    <row r="31" spans="1:17">
      <c r="D31" s="10"/>
      <c r="F31" s="205"/>
      <c r="G31" s="20"/>
      <c r="H31" s="205"/>
    </row>
    <row r="32" spans="1:17">
      <c r="A32" s="1" t="s">
        <v>2</v>
      </c>
      <c r="F32" s="19">
        <v>518.5</v>
      </c>
      <c r="G32" s="17"/>
      <c r="H32" s="19">
        <v>322.60000000000002</v>
      </c>
      <c r="K32" s="33"/>
    </row>
    <row r="33" spans="1:11">
      <c r="A33" s="241" t="s">
        <v>153</v>
      </c>
      <c r="F33" s="19">
        <v>50.7</v>
      </c>
      <c r="G33" s="17"/>
      <c r="H33" s="19">
        <v>0</v>
      </c>
      <c r="K33" s="33"/>
    </row>
    <row r="34" spans="1:11">
      <c r="A34" s="1" t="s">
        <v>18</v>
      </c>
      <c r="F34" s="19">
        <v>264.3</v>
      </c>
      <c r="G34" s="17"/>
      <c r="H34" s="19">
        <v>279</v>
      </c>
    </row>
    <row r="35" spans="1:11">
      <c r="F35" s="213"/>
      <c r="G35" s="17"/>
      <c r="H35" s="213"/>
    </row>
    <row r="36" spans="1:11">
      <c r="A36" s="241" t="s">
        <v>146</v>
      </c>
      <c r="F36" s="213">
        <v>20.9</v>
      </c>
      <c r="G36" s="17"/>
      <c r="H36" s="213">
        <v>22.6</v>
      </c>
    </row>
    <row r="37" spans="1:11">
      <c r="F37" s="213"/>
      <c r="G37" s="17"/>
      <c r="H37" s="213"/>
    </row>
    <row r="38" spans="1:11">
      <c r="A38" s="1" t="s">
        <v>19</v>
      </c>
      <c r="F38" s="215">
        <v>854.7</v>
      </c>
      <c r="G38" s="18"/>
      <c r="H38" s="215">
        <v>905.1</v>
      </c>
    </row>
    <row r="39" spans="1:11">
      <c r="F39" s="21"/>
      <c r="G39" s="20"/>
      <c r="H39" s="21"/>
    </row>
    <row r="40" spans="1:11" ht="13.8" thickBot="1">
      <c r="C40" s="1" t="s">
        <v>20</v>
      </c>
      <c r="F40" s="23">
        <f>F30+F32+F34+F38+F36+F33</f>
        <v>2352.1</v>
      </c>
      <c r="G40" s="20"/>
      <c r="H40" s="23">
        <f>H30+H32+H34+H38+H36+H33</f>
        <v>2128.6</v>
      </c>
    </row>
    <row r="41" spans="1:11" ht="13.8" thickTop="1">
      <c r="F41" s="25"/>
      <c r="H41" s="25"/>
    </row>
    <row r="42" spans="1:11">
      <c r="F42" s="10"/>
    </row>
    <row r="43" spans="1:11">
      <c r="F43" s="205"/>
      <c r="H43" s="20"/>
    </row>
    <row r="44" spans="1:11">
      <c r="F44" s="10"/>
    </row>
    <row r="45" spans="1:11">
      <c r="F45" s="242"/>
    </row>
    <row r="46" spans="1:11">
      <c r="F46" s="10"/>
    </row>
    <row r="49" spans="1:11" ht="13.8">
      <c r="A49" s="46" t="s">
        <v>41</v>
      </c>
      <c r="B49" s="47"/>
      <c r="F49" s="238" t="s">
        <v>145</v>
      </c>
      <c r="G49" s="93"/>
      <c r="H49" s="93"/>
      <c r="I49" s="93"/>
      <c r="J49" s="93"/>
      <c r="K49" s="93"/>
    </row>
    <row r="50" spans="1:11" ht="13.8">
      <c r="A50" s="46"/>
      <c r="B50" s="47"/>
      <c r="F50" s="93" t="s">
        <v>100</v>
      </c>
      <c r="G50" s="93"/>
      <c r="H50" s="93"/>
      <c r="I50" s="93"/>
      <c r="J50" s="93"/>
      <c r="K50" s="93"/>
    </row>
    <row r="51" spans="1:11" ht="13.8">
      <c r="A51" s="46"/>
      <c r="B51" s="47"/>
      <c r="F51" s="301" t="s">
        <v>167</v>
      </c>
      <c r="G51" s="93"/>
      <c r="H51" s="93"/>
      <c r="I51" s="93"/>
      <c r="J51" s="93"/>
      <c r="K51" s="93"/>
    </row>
  </sheetData>
  <sheetProtection sheet="1" objects="1" scenarios="1"/>
  <phoneticPr fontId="4" type="noConversion"/>
  <pageMargins left="0.7" right="0.7" top="1" bottom="1" header="0.5" footer="0.5"/>
  <pageSetup scale="88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showGridLines="0" zoomScale="80" zoomScaleNormal="80" workbookViewId="0">
      <selection activeCell="H39" sqref="H39"/>
    </sheetView>
  </sheetViews>
  <sheetFormatPr defaultColWidth="9.33203125" defaultRowHeight="13.2"/>
  <cols>
    <col min="1" max="2" width="2.109375" style="27" customWidth="1"/>
    <col min="3" max="3" width="50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4" customWidth="1"/>
    <col min="8" max="8" width="15.33203125" style="31" customWidth="1"/>
    <col min="9" max="9" width="2.33203125" style="31" customWidth="1"/>
    <col min="10" max="10" width="15.33203125" style="31" customWidth="1"/>
    <col min="11" max="13" width="9.33203125" style="27"/>
    <col min="14" max="14" width="10" style="27" bestFit="1" customWidth="1"/>
    <col min="15" max="15" width="9.33203125" style="27"/>
    <col min="16" max="16" width="11.109375" style="27" bestFit="1" customWidth="1"/>
    <col min="17" max="16384" width="9.33203125" style="27"/>
  </cols>
  <sheetData>
    <row r="1" spans="1:19" ht="15.6">
      <c r="A1" s="45" t="s">
        <v>39</v>
      </c>
    </row>
    <row r="2" spans="1:19" ht="15.6">
      <c r="A2" s="45" t="s">
        <v>42</v>
      </c>
    </row>
    <row r="4" spans="1:19">
      <c r="D4" s="303" t="s">
        <v>23</v>
      </c>
      <c r="E4" s="303"/>
      <c r="F4" s="303"/>
      <c r="G4" s="105"/>
      <c r="H4" s="303" t="s">
        <v>156</v>
      </c>
      <c r="I4" s="303"/>
      <c r="J4" s="303"/>
    </row>
    <row r="5" spans="1:19" ht="13.8" thickBot="1">
      <c r="A5" s="2" t="s">
        <v>35</v>
      </c>
      <c r="B5" s="1"/>
      <c r="C5" s="1"/>
      <c r="D5" s="302" t="s">
        <v>155</v>
      </c>
      <c r="E5" s="302"/>
      <c r="F5" s="302"/>
      <c r="G5" s="106"/>
      <c r="H5" s="302" t="s">
        <v>155</v>
      </c>
      <c r="I5" s="302"/>
      <c r="J5" s="302"/>
    </row>
    <row r="6" spans="1:19" ht="13.8" thickBot="1">
      <c r="A6" s="1"/>
      <c r="B6" s="1"/>
      <c r="C6" s="5"/>
      <c r="D6" s="91">
        <v>2019</v>
      </c>
      <c r="E6" s="32"/>
      <c r="F6" s="91">
        <v>2018</v>
      </c>
      <c r="G6" s="32"/>
      <c r="H6" s="91">
        <v>2019</v>
      </c>
      <c r="I6" s="32"/>
      <c r="J6" s="91">
        <v>2018</v>
      </c>
    </row>
    <row r="7" spans="1:19" ht="5.25" customHeight="1">
      <c r="A7" s="1"/>
      <c r="B7" s="1"/>
      <c r="C7" s="1"/>
      <c r="D7" s="94"/>
      <c r="E7" s="28"/>
      <c r="F7" s="88"/>
      <c r="G7" s="28"/>
      <c r="H7" s="94"/>
      <c r="I7" s="28"/>
      <c r="J7" s="88"/>
    </row>
    <row r="8" spans="1:19">
      <c r="A8" s="1" t="s">
        <v>32</v>
      </c>
      <c r="B8" s="1"/>
      <c r="C8" s="4"/>
      <c r="D8" s="203">
        <v>521.1</v>
      </c>
      <c r="E8" s="26"/>
      <c r="F8" s="167">
        <v>466.6</v>
      </c>
      <c r="G8" s="26"/>
      <c r="H8" s="203">
        <v>1472.7</v>
      </c>
      <c r="I8" s="26"/>
      <c r="J8" s="167">
        <v>1342</v>
      </c>
      <c r="M8" s="294"/>
      <c r="N8" s="101"/>
      <c r="O8" s="294"/>
      <c r="P8" s="17"/>
      <c r="Q8" s="101"/>
      <c r="R8" s="101"/>
      <c r="S8" s="142"/>
    </row>
    <row r="9" spans="1:19">
      <c r="A9" s="1" t="s">
        <v>33</v>
      </c>
      <c r="B9" s="1"/>
      <c r="C9" s="7"/>
      <c r="D9" s="204">
        <v>267.2</v>
      </c>
      <c r="E9" s="143"/>
      <c r="F9" s="168">
        <v>244</v>
      </c>
      <c r="G9" s="36"/>
      <c r="H9" s="204">
        <v>773.7</v>
      </c>
      <c r="I9" s="143"/>
      <c r="J9" s="168">
        <v>714.8</v>
      </c>
      <c r="M9" s="142"/>
      <c r="N9" s="17"/>
      <c r="O9" s="142"/>
      <c r="P9" s="17"/>
    </row>
    <row r="10" spans="1:19" ht="4.5" customHeight="1">
      <c r="A10" s="1"/>
      <c r="B10" s="1"/>
      <c r="C10" s="7"/>
      <c r="D10" s="21"/>
      <c r="E10" s="22"/>
      <c r="F10" s="107"/>
      <c r="G10" s="22"/>
      <c r="H10" s="21"/>
      <c r="I10" s="22"/>
      <c r="J10" s="107"/>
      <c r="N10" s="17"/>
      <c r="O10" s="17"/>
      <c r="P10" s="17"/>
    </row>
    <row r="11" spans="1:19">
      <c r="A11" s="1" t="s">
        <v>24</v>
      </c>
      <c r="B11"/>
      <c r="C11"/>
      <c r="D11" s="150">
        <f>D8-D9</f>
        <v>253.90000000000003</v>
      </c>
      <c r="E11" s="144" t="s">
        <v>5</v>
      </c>
      <c r="F11" s="125">
        <f>F8-F9</f>
        <v>222.60000000000002</v>
      </c>
      <c r="G11" s="35" t="s">
        <v>5</v>
      </c>
      <c r="H11" s="150">
        <f>H8-H9</f>
        <v>699</v>
      </c>
      <c r="I11" s="144" t="s">
        <v>5</v>
      </c>
      <c r="J11" s="125">
        <f>J8-J9</f>
        <v>627.20000000000005</v>
      </c>
      <c r="N11" s="17"/>
      <c r="O11" s="17"/>
      <c r="P11" s="17"/>
    </row>
    <row r="12" spans="1:19" ht="3" customHeight="1">
      <c r="A12" s="1" t="s">
        <v>5</v>
      </c>
      <c r="B12" s="1"/>
      <c r="C12" s="4"/>
      <c r="D12" s="205"/>
      <c r="E12" s="145"/>
      <c r="F12" s="72"/>
      <c r="G12" s="37"/>
      <c r="H12" s="205"/>
      <c r="I12" s="145"/>
      <c r="J12" s="72"/>
      <c r="N12" s="17"/>
      <c r="O12" s="17"/>
      <c r="P12" s="17"/>
    </row>
    <row r="13" spans="1:19" ht="12.75" customHeight="1">
      <c r="A13" s="1" t="s">
        <v>77</v>
      </c>
      <c r="B13" s="1"/>
      <c r="C13" s="4"/>
      <c r="D13" s="206"/>
      <c r="E13" s="147"/>
      <c r="F13" s="146"/>
      <c r="G13" s="41"/>
      <c r="H13" s="206"/>
      <c r="I13" s="147"/>
      <c r="J13" s="146"/>
      <c r="N13" s="17"/>
      <c r="O13" s="17"/>
      <c r="P13" s="17"/>
    </row>
    <row r="14" spans="1:19" ht="12" customHeight="1">
      <c r="A14" s="241" t="s">
        <v>34</v>
      </c>
      <c r="B14" s="4"/>
      <c r="D14" s="207">
        <f>91.2+34.1</f>
        <v>125.30000000000001</v>
      </c>
      <c r="E14" s="143"/>
      <c r="F14" s="169">
        <v>106.5</v>
      </c>
      <c r="G14" s="36"/>
      <c r="H14" s="207">
        <f>266.1+103.8</f>
        <v>369.90000000000003</v>
      </c>
      <c r="I14" s="143"/>
      <c r="J14" s="169">
        <v>327.39999999999998</v>
      </c>
      <c r="N14" s="17"/>
      <c r="O14" s="17"/>
      <c r="P14" s="17"/>
    </row>
    <row r="15" spans="1:19">
      <c r="A15" s="1" t="s">
        <v>6</v>
      </c>
      <c r="B15" s="4"/>
      <c r="D15" s="207">
        <v>46.1</v>
      </c>
      <c r="E15" s="148"/>
      <c r="F15" s="219">
        <v>41.8</v>
      </c>
      <c r="G15" s="42"/>
      <c r="H15" s="207">
        <v>141</v>
      </c>
      <c r="I15" s="148"/>
      <c r="J15" s="169">
        <v>128.6</v>
      </c>
      <c r="N15" s="17"/>
      <c r="O15" s="17"/>
      <c r="P15" s="17"/>
    </row>
    <row r="16" spans="1:19">
      <c r="A16" s="1" t="s">
        <v>89</v>
      </c>
      <c r="B16" s="4"/>
      <c r="D16" s="243">
        <f>-7.4+0.9+1.2</f>
        <v>-5.3</v>
      </c>
      <c r="E16" s="148"/>
      <c r="F16" s="219">
        <v>5.2</v>
      </c>
      <c r="G16" s="42"/>
      <c r="H16" s="207">
        <f>-5.5+5.9+4.5</f>
        <v>4.9000000000000004</v>
      </c>
      <c r="I16" s="148"/>
      <c r="J16" s="219">
        <v>15.2</v>
      </c>
      <c r="N16" s="17"/>
      <c r="O16" s="17"/>
      <c r="P16" s="17"/>
    </row>
    <row r="17" spans="1:16">
      <c r="A17" s="4" t="s">
        <v>21</v>
      </c>
      <c r="D17" s="208">
        <f>SUM(D14:D16)</f>
        <v>166.1</v>
      </c>
      <c r="E17" s="150"/>
      <c r="F17" s="208">
        <f>SUM(F14:F16)</f>
        <v>153.5</v>
      </c>
      <c r="G17" s="38"/>
      <c r="H17" s="208">
        <f>SUM(H14:H16)</f>
        <v>515.80000000000007</v>
      </c>
      <c r="I17" s="150"/>
      <c r="J17" s="149">
        <f>SUM(J14:J16)</f>
        <v>471.2</v>
      </c>
      <c r="N17" s="17"/>
      <c r="O17" s="17"/>
      <c r="P17" s="17"/>
    </row>
    <row r="18" spans="1:16" ht="3.75" customHeight="1">
      <c r="A18" s="1"/>
      <c r="B18" s="4"/>
      <c r="D18" s="145"/>
      <c r="E18" s="145"/>
      <c r="F18" s="145"/>
      <c r="G18" s="37"/>
      <c r="H18" s="145"/>
      <c r="I18" s="145"/>
      <c r="J18" s="151"/>
      <c r="N18" s="17"/>
      <c r="O18" s="17"/>
      <c r="P18" s="17"/>
    </row>
    <row r="19" spans="1:16">
      <c r="A19" s="1" t="s">
        <v>22</v>
      </c>
      <c r="D19" s="150">
        <f>D11-D17</f>
        <v>87.80000000000004</v>
      </c>
      <c r="E19" s="144"/>
      <c r="F19" s="150">
        <f>F11-F17</f>
        <v>69.100000000000023</v>
      </c>
      <c r="G19" s="35"/>
      <c r="H19" s="150">
        <f>H11-H17</f>
        <v>183.19999999999993</v>
      </c>
      <c r="I19" s="144"/>
      <c r="J19" s="125">
        <f>J11-J17</f>
        <v>156.00000000000006</v>
      </c>
      <c r="N19" s="17"/>
      <c r="O19" s="17"/>
      <c r="P19" s="17"/>
    </row>
    <row r="20" spans="1:16" ht="6" customHeight="1">
      <c r="A20" s="1"/>
      <c r="B20" s="1"/>
      <c r="C20" s="4"/>
      <c r="D20" s="205"/>
      <c r="E20" s="145"/>
      <c r="F20" s="205"/>
      <c r="G20" s="37"/>
      <c r="H20" s="205"/>
      <c r="I20" s="145"/>
      <c r="J20" s="72"/>
      <c r="N20" s="17"/>
      <c r="O20" s="17"/>
      <c r="P20" s="17"/>
    </row>
    <row r="21" spans="1:16">
      <c r="A21" s="11" t="s">
        <v>123</v>
      </c>
      <c r="B21" s="1"/>
      <c r="C21" s="4"/>
      <c r="D21" s="204">
        <v>-4.5999999999999996</v>
      </c>
      <c r="E21" s="143"/>
      <c r="F21" s="220">
        <v>-3.7</v>
      </c>
      <c r="G21" s="36"/>
      <c r="H21" s="204">
        <v>-14</v>
      </c>
      <c r="I21" s="143"/>
      <c r="J21" s="220">
        <v>-11.5</v>
      </c>
      <c r="N21" s="17"/>
      <c r="O21" s="17"/>
      <c r="P21" s="17"/>
    </row>
    <row r="22" spans="1:16" ht="6" customHeight="1">
      <c r="A22" s="1"/>
      <c r="B22" s="1"/>
      <c r="C22" s="3"/>
      <c r="D22" s="205"/>
      <c r="E22" s="145"/>
      <c r="F22" s="72"/>
      <c r="G22" s="37"/>
      <c r="H22" s="205"/>
      <c r="I22" s="145"/>
      <c r="J22" s="72"/>
      <c r="N22" s="17"/>
      <c r="O22" s="17"/>
      <c r="P22" s="17"/>
    </row>
    <row r="23" spans="1:16">
      <c r="A23" s="1" t="s">
        <v>26</v>
      </c>
      <c r="B23" s="1"/>
      <c r="C23" s="3"/>
      <c r="D23" s="205"/>
      <c r="E23" s="145"/>
      <c r="F23" s="72"/>
      <c r="G23" s="37"/>
      <c r="H23" s="205"/>
      <c r="I23" s="145"/>
      <c r="J23" s="72"/>
      <c r="N23" s="17"/>
      <c r="O23" s="17"/>
      <c r="P23" s="17"/>
    </row>
    <row r="24" spans="1:16">
      <c r="A24" s="1"/>
      <c r="B24" s="8" t="s">
        <v>27</v>
      </c>
      <c r="C24" s="3"/>
      <c r="D24" s="207">
        <f>D19+D21</f>
        <v>83.200000000000045</v>
      </c>
      <c r="E24" s="143"/>
      <c r="F24" s="90">
        <f>F19+F21</f>
        <v>65.40000000000002</v>
      </c>
      <c r="G24" s="36"/>
      <c r="H24" s="207">
        <f>H19+H21</f>
        <v>169.19999999999993</v>
      </c>
      <c r="I24" s="143"/>
      <c r="J24" s="90">
        <f>J19+J21</f>
        <v>144.50000000000006</v>
      </c>
      <c r="N24" s="17"/>
      <c r="O24" s="17"/>
      <c r="P24" s="17"/>
    </row>
    <row r="25" spans="1:16">
      <c r="A25" s="1" t="s">
        <v>102</v>
      </c>
      <c r="B25" s="8"/>
      <c r="C25" s="3"/>
      <c r="D25" s="204">
        <v>21.7</v>
      </c>
      <c r="E25" s="143"/>
      <c r="F25" s="168">
        <v>21.2</v>
      </c>
      <c r="G25" s="36"/>
      <c r="H25" s="204">
        <v>40</v>
      </c>
      <c r="I25" s="143"/>
      <c r="J25" s="168">
        <v>41.4</v>
      </c>
      <c r="K25" s="142"/>
      <c r="L25" s="142"/>
      <c r="M25" s="101"/>
      <c r="N25" s="17"/>
      <c r="O25" s="17"/>
      <c r="P25" s="17"/>
    </row>
    <row r="26" spans="1:16">
      <c r="A26" s="1"/>
      <c r="B26" s="1"/>
      <c r="C26" s="6"/>
      <c r="D26" s="205"/>
      <c r="E26" s="152"/>
      <c r="F26" s="72"/>
      <c r="G26" s="43"/>
      <c r="H26" s="205"/>
      <c r="I26" s="152"/>
      <c r="J26" s="72"/>
      <c r="N26" s="17"/>
      <c r="O26" s="17"/>
      <c r="P26" s="17"/>
    </row>
    <row r="27" spans="1:16">
      <c r="A27" s="1" t="s">
        <v>119</v>
      </c>
      <c r="B27" s="8"/>
      <c r="C27" s="6"/>
      <c r="D27" s="150">
        <f>D24-D25</f>
        <v>61.500000000000043</v>
      </c>
      <c r="E27" s="143"/>
      <c r="F27" s="125">
        <f>F24-F25</f>
        <v>44.200000000000017</v>
      </c>
      <c r="G27" s="36"/>
      <c r="H27" s="150">
        <f>H24-H25</f>
        <v>129.19999999999993</v>
      </c>
      <c r="I27" s="143"/>
      <c r="J27" s="125">
        <f>J24-J25</f>
        <v>103.10000000000005</v>
      </c>
      <c r="N27" s="17"/>
      <c r="O27" s="17"/>
      <c r="P27" s="17"/>
    </row>
    <row r="28" spans="1:16">
      <c r="A28" s="1" t="s">
        <v>37</v>
      </c>
      <c r="B28" s="8"/>
      <c r="C28" s="6"/>
      <c r="D28" s="150"/>
      <c r="E28" s="143"/>
      <c r="F28" s="125"/>
      <c r="G28" s="36"/>
      <c r="H28" s="150"/>
      <c r="I28" s="143"/>
      <c r="J28" s="125"/>
      <c r="N28" s="17"/>
      <c r="O28" s="17"/>
      <c r="P28" s="17"/>
    </row>
    <row r="29" spans="1:16">
      <c r="B29" s="1" t="s">
        <v>28</v>
      </c>
      <c r="C29" s="6"/>
      <c r="D29" s="204">
        <v>0.2</v>
      </c>
      <c r="E29" s="143"/>
      <c r="F29" s="168">
        <v>0.8</v>
      </c>
      <c r="G29" s="36"/>
      <c r="H29" s="204">
        <v>0.6</v>
      </c>
      <c r="I29" s="143"/>
      <c r="J29" s="168">
        <v>1.5</v>
      </c>
      <c r="N29" s="17"/>
      <c r="O29" s="17"/>
      <c r="P29" s="17"/>
    </row>
    <row r="30" spans="1:16" ht="13.8" thickBot="1">
      <c r="A30" s="1" t="s">
        <v>120</v>
      </c>
      <c r="B30" s="1"/>
      <c r="C30" s="9"/>
      <c r="D30" s="209">
        <f>D27-D29</f>
        <v>61.30000000000004</v>
      </c>
      <c r="E30" s="143"/>
      <c r="F30" s="74">
        <f>F27-F29</f>
        <v>43.40000000000002</v>
      </c>
      <c r="G30" s="36"/>
      <c r="H30" s="209">
        <f>H27-H29</f>
        <v>128.59999999999994</v>
      </c>
      <c r="I30" s="143"/>
      <c r="J30" s="74">
        <f>J27-J29</f>
        <v>101.60000000000005</v>
      </c>
      <c r="N30" s="17"/>
      <c r="O30" s="17"/>
      <c r="P30" s="17"/>
    </row>
    <row r="31" spans="1:16" ht="13.8" thickTop="1">
      <c r="A31" s="1"/>
      <c r="B31" s="1"/>
      <c r="C31" s="9"/>
      <c r="D31" s="147"/>
      <c r="E31" s="14"/>
      <c r="F31" s="153"/>
      <c r="G31" s="14"/>
      <c r="H31" s="147"/>
      <c r="I31" s="14"/>
      <c r="J31" s="153"/>
    </row>
    <row r="32" spans="1:16">
      <c r="A32" s="1" t="s">
        <v>121</v>
      </c>
      <c r="B32" s="1"/>
      <c r="C32" s="9"/>
      <c r="D32" s="14"/>
      <c r="E32" s="14"/>
      <c r="F32" s="108"/>
      <c r="G32" s="14"/>
      <c r="H32" s="14"/>
      <c r="I32" s="14"/>
      <c r="J32" s="108"/>
    </row>
    <row r="33" spans="1:16">
      <c r="A33" s="1"/>
      <c r="B33" s="8" t="s">
        <v>25</v>
      </c>
      <c r="C33" s="9"/>
      <c r="D33" s="14"/>
      <c r="E33" s="14"/>
      <c r="F33" s="108"/>
      <c r="G33" s="14"/>
      <c r="H33" s="14"/>
      <c r="I33" s="14"/>
      <c r="J33" s="108"/>
      <c r="P33" s="142"/>
    </row>
    <row r="34" spans="1:16" ht="13.8" thickBot="1">
      <c r="A34" s="1"/>
      <c r="B34" s="8" t="s">
        <v>7</v>
      </c>
      <c r="C34" s="1"/>
      <c r="D34" s="210">
        <f>D30/D38</f>
        <v>0.39753566796368384</v>
      </c>
      <c r="E34" s="155"/>
      <c r="F34" s="154">
        <f>F30/F38</f>
        <v>0.27749360613810753</v>
      </c>
      <c r="G34" s="44"/>
      <c r="H34" s="210">
        <f>H30/H38</f>
        <v>0.82594733461785452</v>
      </c>
      <c r="I34" s="155"/>
      <c r="J34" s="154">
        <f>J30/J38</f>
        <v>0.6508648302370279</v>
      </c>
    </row>
    <row r="35" spans="1:16" ht="14.25" customHeight="1" thickTop="1" thickBot="1">
      <c r="A35" s="1"/>
      <c r="B35" s="1" t="s">
        <v>3</v>
      </c>
      <c r="C35" s="1"/>
      <c r="D35" s="210">
        <f>D30/D39</f>
        <v>0.3939588688946018</v>
      </c>
      <c r="E35" s="155"/>
      <c r="F35" s="154">
        <f>F30/F39</f>
        <v>0.27573062261753506</v>
      </c>
      <c r="G35" s="44"/>
      <c r="H35" s="210">
        <f>H30/H39</f>
        <v>0.81910828025477667</v>
      </c>
      <c r="I35" s="155"/>
      <c r="J35" s="154">
        <f>J30/J39</f>
        <v>0.64631043256997489</v>
      </c>
    </row>
    <row r="36" spans="1:16" ht="13.8" thickTop="1">
      <c r="A36" s="1"/>
      <c r="B36" s="1"/>
      <c r="C36" s="1"/>
      <c r="D36" s="155"/>
      <c r="E36" s="34"/>
      <c r="F36" s="156"/>
      <c r="G36" s="34"/>
      <c r="H36" s="155"/>
      <c r="I36" s="34"/>
      <c r="J36" s="156"/>
    </row>
    <row r="37" spans="1:16">
      <c r="A37" s="10" t="s">
        <v>29</v>
      </c>
      <c r="B37" s="1"/>
      <c r="C37" s="1"/>
      <c r="D37" s="211"/>
      <c r="E37" s="29"/>
      <c r="F37" s="75"/>
      <c r="G37" s="29"/>
      <c r="H37" s="211"/>
      <c r="I37" s="29"/>
      <c r="J37" s="75"/>
    </row>
    <row r="38" spans="1:16" ht="13.8" thickBot="1">
      <c r="A38" s="1"/>
      <c r="B38" s="10" t="s">
        <v>7</v>
      </c>
      <c r="C38" s="1"/>
      <c r="D38" s="212">
        <v>154.19999999999999</v>
      </c>
      <c r="E38" s="158"/>
      <c r="F38" s="157">
        <v>156.4</v>
      </c>
      <c r="G38" s="24"/>
      <c r="H38" s="212">
        <v>155.69999999999999</v>
      </c>
      <c r="I38" s="158"/>
      <c r="J38" s="170">
        <v>156.1</v>
      </c>
    </row>
    <row r="39" spans="1:16" ht="14.4" thickTop="1" thickBot="1">
      <c r="A39" s="1"/>
      <c r="B39" s="1" t="s">
        <v>3</v>
      </c>
      <c r="C39" s="1"/>
      <c r="D39" s="212">
        <v>155.6</v>
      </c>
      <c r="E39" s="158"/>
      <c r="F39" s="157">
        <v>157.4</v>
      </c>
      <c r="G39" s="24"/>
      <c r="H39" s="212">
        <v>157</v>
      </c>
      <c r="I39" s="158"/>
      <c r="J39" s="170">
        <v>157.19999999999999</v>
      </c>
    </row>
    <row r="40" spans="1:16" ht="4.5" customHeight="1" thickTop="1">
      <c r="D40" s="38"/>
      <c r="E40" s="40"/>
      <c r="F40" s="38"/>
      <c r="G40" s="40"/>
      <c r="H40" s="73"/>
      <c r="I40" s="40"/>
      <c r="J40" s="38"/>
    </row>
    <row r="41" spans="1:16">
      <c r="D41" s="244"/>
      <c r="E41" s="28"/>
      <c r="F41" s="26"/>
      <c r="G41" s="28"/>
      <c r="H41" s="76"/>
      <c r="I41" s="28"/>
      <c r="J41" s="26"/>
    </row>
    <row r="42" spans="1:16">
      <c r="D42"/>
      <c r="E42" s="28"/>
      <c r="F42" s="39"/>
      <c r="G42" s="28"/>
      <c r="H42"/>
      <c r="I42" s="28"/>
      <c r="J42" s="39"/>
    </row>
    <row r="43" spans="1:16">
      <c r="D43"/>
      <c r="E43" s="28"/>
      <c r="F43"/>
      <c r="G43" s="28"/>
      <c r="H43"/>
      <c r="I43" s="28"/>
      <c r="J43"/>
    </row>
    <row r="44" spans="1:16">
      <c r="D44" s="246"/>
      <c r="E44" s="28"/>
      <c r="F44" s="246"/>
      <c r="G44" s="28"/>
      <c r="H44" s="246"/>
      <c r="I44" s="28"/>
      <c r="J44" s="246"/>
      <c r="P44" s="142"/>
    </row>
    <row r="45" spans="1:16">
      <c r="D45"/>
      <c r="E45" s="28"/>
      <c r="F45"/>
      <c r="G45" s="28"/>
      <c r="H45"/>
      <c r="I45" s="28"/>
      <c r="J45"/>
      <c r="P45" s="237"/>
    </row>
    <row r="46" spans="1:16">
      <c r="E46" s="28"/>
      <c r="F46"/>
      <c r="G46" s="28"/>
      <c r="I46" s="28"/>
      <c r="J46"/>
    </row>
    <row r="47" spans="1:16">
      <c r="E47" s="28"/>
      <c r="F47"/>
      <c r="G47" s="28"/>
      <c r="I47" s="28"/>
      <c r="J47"/>
    </row>
    <row r="48" spans="1:16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sheetProtection sheet="1" objects="1" scenarios="1"/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topLeftCell="A10" zoomScale="85" zoomScaleNormal="85" zoomScaleSheetLayoutView="80" workbookViewId="0">
      <selection activeCell="I38" sqref="I38"/>
    </sheetView>
  </sheetViews>
  <sheetFormatPr defaultColWidth="9.33203125" defaultRowHeight="13.2"/>
  <cols>
    <col min="1" max="1" width="9.33203125" style="49"/>
    <col min="2" max="2" width="18.77734375" style="49" customWidth="1"/>
    <col min="3" max="3" width="18.6640625" style="49" customWidth="1"/>
    <col min="4" max="4" width="25.33203125" style="49" customWidth="1"/>
    <col min="5" max="5" width="15.33203125" style="49" customWidth="1"/>
    <col min="6" max="6" width="2.33203125" style="49" customWidth="1"/>
    <col min="7" max="7" width="15.33203125" style="49" customWidth="1"/>
    <col min="8" max="8" width="2.33203125" style="49" customWidth="1"/>
    <col min="9" max="9" width="15.33203125" style="88" customWidth="1"/>
    <col min="10" max="10" width="2.33203125" style="88" customWidth="1"/>
    <col min="11" max="11" width="15.33203125" style="88" customWidth="1"/>
    <col min="12" max="16384" width="9.33203125" style="49"/>
  </cols>
  <sheetData>
    <row r="1" spans="1:11" s="56" customFormat="1" ht="15.6">
      <c r="A1" s="59" t="s">
        <v>39</v>
      </c>
    </row>
    <row r="2" spans="1:11" s="56" customFormat="1" ht="15.6">
      <c r="A2" s="59" t="s">
        <v>76</v>
      </c>
    </row>
    <row r="3" spans="1:11" s="56" customFormat="1"/>
    <row r="4" spans="1:11" s="56" customFormat="1">
      <c r="E4" s="305" t="s">
        <v>99</v>
      </c>
      <c r="F4" s="305"/>
      <c r="G4" s="305"/>
      <c r="I4" s="305" t="s">
        <v>157</v>
      </c>
      <c r="J4" s="305"/>
      <c r="K4" s="305"/>
    </row>
    <row r="5" spans="1:11" ht="13.8" thickBot="1">
      <c r="A5" s="138" t="s">
        <v>36</v>
      </c>
      <c r="B5" s="48"/>
      <c r="C5" s="48"/>
      <c r="D5" s="48"/>
      <c r="E5" s="304" t="s">
        <v>155</v>
      </c>
      <c r="F5" s="304"/>
      <c r="G5" s="304"/>
      <c r="H5" s="88"/>
      <c r="I5" s="304" t="s">
        <v>155</v>
      </c>
      <c r="J5" s="304"/>
      <c r="K5" s="304"/>
    </row>
    <row r="6" spans="1:11" ht="13.8" thickBot="1">
      <c r="A6" s="50"/>
      <c r="B6" s="50"/>
      <c r="C6" s="50"/>
      <c r="D6" s="50"/>
      <c r="E6" s="51">
        <v>2019</v>
      </c>
      <c r="F6" s="50"/>
      <c r="G6" s="51">
        <v>2018</v>
      </c>
      <c r="H6" s="88"/>
      <c r="I6" s="51">
        <v>2019</v>
      </c>
      <c r="J6" s="50"/>
      <c r="K6" s="51">
        <v>2018</v>
      </c>
    </row>
    <row r="7" spans="1:11">
      <c r="A7" s="48" t="s">
        <v>55</v>
      </c>
      <c r="B7" s="48"/>
      <c r="C7" s="48"/>
      <c r="D7" s="48"/>
      <c r="E7" s="48"/>
      <c r="F7" s="48"/>
      <c r="G7" s="48"/>
      <c r="H7" s="88"/>
      <c r="I7" s="48"/>
      <c r="J7" s="48"/>
      <c r="K7" s="48"/>
    </row>
    <row r="8" spans="1:11">
      <c r="A8" s="48" t="s">
        <v>119</v>
      </c>
      <c r="B8" s="48"/>
      <c r="C8" s="48"/>
      <c r="D8" s="48"/>
      <c r="E8" s="52">
        <f>+' BRKR Combined P&amp;L'!D27</f>
        <v>61.500000000000043</v>
      </c>
      <c r="F8" s="52"/>
      <c r="G8" s="52">
        <f>+' BRKR Combined P&amp;L'!F27</f>
        <v>44.200000000000017</v>
      </c>
      <c r="H8" s="88"/>
      <c r="I8" s="52">
        <f>+' BRKR Combined P&amp;L'!H27</f>
        <v>129.19999999999993</v>
      </c>
      <c r="J8" s="52"/>
      <c r="K8" s="52">
        <f>+' BRKR Combined P&amp;L'!J27</f>
        <v>103.10000000000005</v>
      </c>
    </row>
    <row r="9" spans="1:11">
      <c r="A9" s="48" t="s">
        <v>56</v>
      </c>
      <c r="B9" s="48"/>
      <c r="C9" s="48"/>
      <c r="D9" s="48"/>
      <c r="E9" s="53"/>
      <c r="F9" s="53"/>
      <c r="G9" s="53"/>
      <c r="H9" s="88"/>
      <c r="I9" s="53"/>
      <c r="J9" s="53"/>
      <c r="K9" s="53"/>
    </row>
    <row r="10" spans="1:11">
      <c r="A10" s="48"/>
      <c r="B10" s="48" t="s">
        <v>57</v>
      </c>
      <c r="C10" s="48"/>
      <c r="D10" s="48"/>
      <c r="E10" s="53"/>
      <c r="F10" s="53"/>
      <c r="G10" s="53"/>
      <c r="H10" s="88"/>
      <c r="I10" s="53"/>
      <c r="J10" s="53"/>
      <c r="K10" s="53"/>
    </row>
    <row r="11" spans="1:11">
      <c r="A11" s="48"/>
      <c r="B11" s="48" t="s">
        <v>58</v>
      </c>
      <c r="C11" s="48"/>
      <c r="D11" s="48"/>
      <c r="E11" s="53">
        <v>18.899999999999999</v>
      </c>
      <c r="F11" s="53"/>
      <c r="G11" s="53">
        <v>15.9</v>
      </c>
      <c r="H11" s="88"/>
      <c r="I11" s="53">
        <v>57.3</v>
      </c>
      <c r="J11" s="53"/>
      <c r="K11" s="53">
        <v>48.3</v>
      </c>
    </row>
    <row r="12" spans="1:11">
      <c r="A12" s="48"/>
      <c r="B12" s="48" t="s">
        <v>59</v>
      </c>
      <c r="C12" s="48"/>
      <c r="D12" s="48"/>
      <c r="E12" s="53">
        <v>4</v>
      </c>
      <c r="F12" s="53"/>
      <c r="G12" s="53">
        <v>3.3</v>
      </c>
      <c r="H12" s="88"/>
      <c r="I12" s="53">
        <v>10.1</v>
      </c>
      <c r="J12" s="53"/>
      <c r="K12" s="53">
        <v>8.1999999999999993</v>
      </c>
    </row>
    <row r="13" spans="1:11">
      <c r="A13" s="48"/>
      <c r="B13" s="48" t="s">
        <v>60</v>
      </c>
      <c r="C13" s="48"/>
      <c r="D13" s="48"/>
      <c r="E13" s="53">
        <v>-0.2</v>
      </c>
      <c r="F13" s="53"/>
      <c r="G13" s="53">
        <v>-1.2</v>
      </c>
      <c r="H13" s="88"/>
      <c r="I13" s="53">
        <v>-0.5</v>
      </c>
      <c r="J13" s="53"/>
      <c r="K13" s="53">
        <v>-8.6</v>
      </c>
    </row>
    <row r="14" spans="1:11">
      <c r="A14" s="48"/>
      <c r="B14" s="48" t="s">
        <v>110</v>
      </c>
      <c r="C14" s="48"/>
      <c r="D14" s="48"/>
      <c r="E14" s="53">
        <f>1.4-5.8</f>
        <v>-4.4000000000000004</v>
      </c>
      <c r="F14" s="53"/>
      <c r="G14" s="53">
        <v>3.9</v>
      </c>
      <c r="H14" s="88"/>
      <c r="I14" s="53">
        <f>9.7+0.6-8.6</f>
        <v>1.6999999999999993</v>
      </c>
      <c r="J14" s="53"/>
      <c r="K14" s="53">
        <f>15.9+12.8</f>
        <v>28.700000000000003</v>
      </c>
    </row>
    <row r="15" spans="1:11">
      <c r="A15" s="48" t="s">
        <v>83</v>
      </c>
      <c r="B15" s="48"/>
      <c r="C15" s="48"/>
      <c r="D15" s="48"/>
      <c r="E15" s="53"/>
      <c r="F15" s="53"/>
      <c r="G15" s="53"/>
      <c r="H15" s="88"/>
      <c r="I15" s="53"/>
      <c r="J15" s="53"/>
      <c r="K15" s="53"/>
    </row>
    <row r="16" spans="1:11">
      <c r="A16" s="48"/>
      <c r="B16" s="48" t="s">
        <v>61</v>
      </c>
      <c r="C16" s="48"/>
      <c r="D16" s="48"/>
      <c r="E16" s="53">
        <v>-18.600000000000001</v>
      </c>
      <c r="F16" s="53"/>
      <c r="G16" s="53">
        <v>-43.5</v>
      </c>
      <c r="H16" s="88"/>
      <c r="I16" s="53">
        <v>-8</v>
      </c>
      <c r="J16" s="53"/>
      <c r="K16" s="53">
        <v>-6.9</v>
      </c>
    </row>
    <row r="17" spans="1:11">
      <c r="A17" s="48"/>
      <c r="B17" s="48" t="s">
        <v>11</v>
      </c>
      <c r="C17" s="48"/>
      <c r="D17" s="48"/>
      <c r="E17" s="53">
        <v>-11.1</v>
      </c>
      <c r="F17" s="53"/>
      <c r="G17" s="53">
        <v>-10.5</v>
      </c>
      <c r="H17" s="88"/>
      <c r="I17" s="53">
        <v>-80.900000000000006</v>
      </c>
      <c r="J17" s="53"/>
      <c r="K17" s="53">
        <v>-55.3</v>
      </c>
    </row>
    <row r="18" spans="1:11">
      <c r="A18" s="48"/>
      <c r="B18" s="48" t="s">
        <v>62</v>
      </c>
      <c r="C18" s="48"/>
      <c r="D18" s="48"/>
      <c r="E18" s="53">
        <f>-4.3+11.8</f>
        <v>7.5000000000000009</v>
      </c>
      <c r="F18" s="53"/>
      <c r="G18" s="53">
        <v>12.4</v>
      </c>
      <c r="H18" s="88"/>
      <c r="I18" s="53">
        <f>15.2-4.9</f>
        <v>10.299999999999999</v>
      </c>
      <c r="J18" s="53"/>
      <c r="K18" s="53">
        <v>-1.2</v>
      </c>
    </row>
    <row r="19" spans="1:11">
      <c r="A19" s="48"/>
      <c r="B19" s="48" t="s">
        <v>84</v>
      </c>
      <c r="C19" s="48"/>
      <c r="D19" s="48"/>
      <c r="E19" s="53">
        <v>12.8</v>
      </c>
      <c r="F19" s="53"/>
      <c r="G19" s="53">
        <v>7.2</v>
      </c>
      <c r="H19" s="88"/>
      <c r="I19" s="53">
        <v>-6.4</v>
      </c>
      <c r="J19" s="53"/>
      <c r="K19" s="53">
        <v>-8.5</v>
      </c>
    </row>
    <row r="20" spans="1:11">
      <c r="A20" s="48"/>
      <c r="B20" s="48" t="s">
        <v>63</v>
      </c>
      <c r="C20" s="48"/>
      <c r="D20" s="48"/>
      <c r="E20" s="53">
        <v>0.5</v>
      </c>
      <c r="F20" s="53"/>
      <c r="G20" s="53">
        <v>-4.9000000000000004</v>
      </c>
      <c r="H20" s="88"/>
      <c r="I20" s="53">
        <v>9.6999999999999993</v>
      </c>
      <c r="J20" s="53"/>
      <c r="K20" s="53">
        <v>4.8</v>
      </c>
    </row>
    <row r="21" spans="1:11">
      <c r="A21" s="48"/>
      <c r="B21" s="48" t="s">
        <v>31</v>
      </c>
      <c r="C21" s="48"/>
      <c r="D21" s="48"/>
      <c r="E21" s="53">
        <v>-8.1999999999999993</v>
      </c>
      <c r="F21" s="53"/>
      <c r="G21" s="53">
        <v>2.4</v>
      </c>
      <c r="H21" s="88"/>
      <c r="I21" s="53">
        <v>-9.1</v>
      </c>
      <c r="J21" s="53"/>
      <c r="K21" s="53">
        <v>2.1</v>
      </c>
    </row>
    <row r="22" spans="1:11">
      <c r="A22" s="48"/>
      <c r="B22" s="48" t="s">
        <v>64</v>
      </c>
      <c r="C22" s="48"/>
      <c r="D22" s="48"/>
      <c r="E22" s="54">
        <v>-10.3</v>
      </c>
      <c r="F22" s="53"/>
      <c r="G22" s="54">
        <v>-1.7</v>
      </c>
      <c r="H22" s="88"/>
      <c r="I22" s="54">
        <v>-36.200000000000003</v>
      </c>
      <c r="J22" s="53"/>
      <c r="K22" s="54">
        <v>-7.3</v>
      </c>
    </row>
    <row r="23" spans="1:11">
      <c r="A23" s="166" t="s">
        <v>143</v>
      </c>
      <c r="B23" s="48"/>
      <c r="C23" s="48"/>
      <c r="D23" s="48"/>
      <c r="E23" s="55">
        <f>SUM(E8:E22)</f>
        <v>52.40000000000002</v>
      </c>
      <c r="F23" s="53"/>
      <c r="G23" s="55">
        <f>SUM(G8:G22)</f>
        <v>27.500000000000004</v>
      </c>
      <c r="H23" s="88"/>
      <c r="I23" s="55">
        <f>SUM(I8:I22)</f>
        <v>77.199999999999918</v>
      </c>
      <c r="J23" s="53"/>
      <c r="K23" s="55">
        <f>SUM(K8:K22)</f>
        <v>107.40000000000003</v>
      </c>
    </row>
    <row r="24" spans="1:11">
      <c r="A24" s="48"/>
      <c r="B24" s="48"/>
      <c r="C24" s="48"/>
      <c r="D24" s="48"/>
      <c r="E24" s="53"/>
      <c r="F24" s="53"/>
      <c r="G24" s="53"/>
      <c r="H24" s="88"/>
      <c r="I24" s="53"/>
      <c r="J24" s="53"/>
      <c r="K24" s="53"/>
    </row>
    <row r="25" spans="1:11">
      <c r="A25" s="48" t="s">
        <v>65</v>
      </c>
      <c r="B25" s="48"/>
      <c r="C25" s="48"/>
      <c r="D25" s="48"/>
      <c r="E25" s="53"/>
      <c r="F25" s="53"/>
      <c r="G25" s="53"/>
      <c r="H25" s="88"/>
      <c r="I25" s="53"/>
      <c r="J25" s="53"/>
      <c r="K25" s="53"/>
    </row>
    <row r="26" spans="1:11">
      <c r="A26" s="48"/>
      <c r="B26" s="48" t="s">
        <v>81</v>
      </c>
      <c r="C26" s="48"/>
      <c r="D26" s="48"/>
      <c r="E26" s="53">
        <v>0</v>
      </c>
      <c r="F26" s="53"/>
      <c r="G26" s="53">
        <v>0</v>
      </c>
      <c r="H26" s="88"/>
      <c r="I26" s="53">
        <v>-6.4</v>
      </c>
      <c r="J26" s="53"/>
      <c r="K26" s="53">
        <v>0</v>
      </c>
    </row>
    <row r="27" spans="1:11" s="88" customFormat="1">
      <c r="A27" s="48"/>
      <c r="B27" s="48" t="s">
        <v>87</v>
      </c>
      <c r="C27" s="48"/>
      <c r="D27" s="48"/>
      <c r="E27" s="53">
        <v>0</v>
      </c>
      <c r="F27" s="53"/>
      <c r="G27" s="53">
        <v>0</v>
      </c>
      <c r="I27" s="53">
        <v>0</v>
      </c>
      <c r="J27" s="53"/>
      <c r="K27" s="53">
        <v>117</v>
      </c>
    </row>
    <row r="28" spans="1:11" s="88" customFormat="1">
      <c r="A28" s="48"/>
      <c r="B28" s="48" t="s">
        <v>98</v>
      </c>
      <c r="C28" s="48"/>
      <c r="D28" s="48"/>
      <c r="E28" s="53">
        <v>-7.1</v>
      </c>
      <c r="F28" s="53"/>
      <c r="G28" s="53">
        <v>-17.7</v>
      </c>
      <c r="I28" s="53">
        <v>-79</v>
      </c>
      <c r="J28" s="53"/>
      <c r="K28" s="53">
        <v>-55.3</v>
      </c>
    </row>
    <row r="29" spans="1:11">
      <c r="A29" s="48"/>
      <c r="B29" s="48" t="s">
        <v>66</v>
      </c>
      <c r="C29" s="48"/>
      <c r="D29" s="48"/>
      <c r="E29" s="53">
        <v>-16.2</v>
      </c>
      <c r="F29" s="53"/>
      <c r="G29" s="53">
        <v>-11.4</v>
      </c>
      <c r="H29" s="88"/>
      <c r="I29" s="53">
        <v>-44.8</v>
      </c>
      <c r="J29" s="53"/>
      <c r="K29" s="53">
        <v>-28.9</v>
      </c>
    </row>
    <row r="30" spans="1:11">
      <c r="A30" s="48"/>
      <c r="B30" s="48" t="s">
        <v>82</v>
      </c>
      <c r="C30" s="48"/>
      <c r="D30" s="48"/>
      <c r="E30" s="53">
        <v>10.7</v>
      </c>
      <c r="F30" s="53"/>
      <c r="G30" s="53">
        <v>0</v>
      </c>
      <c r="H30" s="88"/>
      <c r="I30" s="53">
        <v>11</v>
      </c>
      <c r="J30" s="53"/>
      <c r="K30" s="53">
        <v>0.1</v>
      </c>
    </row>
    <row r="31" spans="1:11">
      <c r="A31" s="166" t="s">
        <v>139</v>
      </c>
      <c r="B31" s="48"/>
      <c r="C31" s="48"/>
      <c r="D31" s="48"/>
      <c r="E31" s="55">
        <f>SUM(E26:E30)</f>
        <v>-12.599999999999998</v>
      </c>
      <c r="F31" s="53"/>
      <c r="G31" s="55">
        <f>SUM(G26:G30)</f>
        <v>-29.1</v>
      </c>
      <c r="H31" s="88"/>
      <c r="I31" s="55">
        <f>SUM(I26:I30)</f>
        <v>-119.19999999999999</v>
      </c>
      <c r="J31" s="53"/>
      <c r="K31" s="55">
        <f>SUM(K26:K30)</f>
        <v>32.900000000000006</v>
      </c>
    </row>
    <row r="32" spans="1:11">
      <c r="A32" s="48"/>
      <c r="B32" s="48"/>
      <c r="C32" s="48"/>
      <c r="D32" s="48"/>
      <c r="E32" s="53"/>
      <c r="F32" s="53"/>
      <c r="G32" s="53"/>
      <c r="H32" s="88"/>
      <c r="I32" s="53"/>
      <c r="J32" s="53"/>
      <c r="K32" s="53"/>
    </row>
    <row r="33" spans="1:11">
      <c r="A33" s="48" t="s">
        <v>67</v>
      </c>
      <c r="B33" s="48"/>
      <c r="C33" s="48"/>
      <c r="D33" s="48"/>
      <c r="E33" s="53"/>
      <c r="F33" s="53"/>
      <c r="G33" s="53"/>
      <c r="H33" s="88"/>
      <c r="I33" s="53"/>
      <c r="J33" s="53"/>
      <c r="K33" s="53"/>
    </row>
    <row r="34" spans="1:11" s="88" customFormat="1">
      <c r="A34" s="48"/>
      <c r="B34" s="48" t="s">
        <v>86</v>
      </c>
      <c r="C34" s="48"/>
      <c r="D34" s="48"/>
      <c r="E34" s="53">
        <v>50</v>
      </c>
      <c r="F34" s="53"/>
      <c r="G34" s="53">
        <v>20</v>
      </c>
      <c r="I34" s="53">
        <v>250.6</v>
      </c>
      <c r="J34" s="53"/>
      <c r="K34" s="53">
        <v>27.5</v>
      </c>
    </row>
    <row r="35" spans="1:11" s="88" customFormat="1">
      <c r="A35" s="48"/>
      <c r="B35" s="48" t="s">
        <v>101</v>
      </c>
      <c r="C35" s="48"/>
      <c r="D35" s="48"/>
      <c r="E35" s="53">
        <v>-22</v>
      </c>
      <c r="F35" s="53"/>
      <c r="G35" s="53">
        <v>0</v>
      </c>
      <c r="I35" s="53">
        <v>-50.5</v>
      </c>
      <c r="J35" s="53"/>
      <c r="K35" s="53">
        <v>-202.5</v>
      </c>
    </row>
    <row r="36" spans="1:11" s="88" customFormat="1">
      <c r="A36" s="48"/>
      <c r="B36" s="48" t="s">
        <v>108</v>
      </c>
      <c r="C36" s="48"/>
      <c r="D36" s="48"/>
      <c r="E36" s="53">
        <v>0</v>
      </c>
      <c r="F36" s="53"/>
      <c r="G36" s="53">
        <v>0</v>
      </c>
      <c r="I36" s="53">
        <v>-15</v>
      </c>
      <c r="J36" s="53"/>
      <c r="K36" s="53">
        <v>0</v>
      </c>
    </row>
    <row r="37" spans="1:11" ht="12.75" customHeight="1">
      <c r="A37" s="48"/>
      <c r="B37" s="166" t="s">
        <v>166</v>
      </c>
      <c r="C37" s="48"/>
      <c r="D37" s="48"/>
      <c r="E37" s="53">
        <f>-0.1-0.2</f>
        <v>-0.30000000000000004</v>
      </c>
      <c r="F37" s="53"/>
      <c r="G37" s="53">
        <v>-0.1</v>
      </c>
      <c r="H37" s="88"/>
      <c r="I37" s="53">
        <f>0.4-4.8</f>
        <v>-4.3999999999999995</v>
      </c>
      <c r="J37" s="53"/>
      <c r="K37" s="53">
        <v>-0.9</v>
      </c>
    </row>
    <row r="38" spans="1:11">
      <c r="A38" s="48"/>
      <c r="B38" s="48" t="s">
        <v>68</v>
      </c>
      <c r="C38" s="48"/>
      <c r="D38" s="48"/>
      <c r="E38" s="53">
        <v>2.2999999999999998</v>
      </c>
      <c r="F38" s="53"/>
      <c r="G38" s="53">
        <v>1.9</v>
      </c>
      <c r="H38" s="88"/>
      <c r="I38" s="53">
        <v>8.1</v>
      </c>
      <c r="J38" s="53"/>
      <c r="K38" s="53">
        <v>8.9</v>
      </c>
    </row>
    <row r="39" spans="1:11" s="88" customFormat="1">
      <c r="A39" s="48"/>
      <c r="B39" s="166" t="s">
        <v>125</v>
      </c>
      <c r="C39" s="48"/>
      <c r="D39" s="48"/>
      <c r="E39" s="53">
        <v>-42.3</v>
      </c>
      <c r="F39" s="53"/>
      <c r="G39" s="53">
        <v>0</v>
      </c>
      <c r="I39" s="53">
        <v>-142.30000000000001</v>
      </c>
      <c r="J39" s="53"/>
      <c r="K39" s="53">
        <v>0</v>
      </c>
    </row>
    <row r="40" spans="1:11" s="88" customFormat="1">
      <c r="A40" s="48"/>
      <c r="B40" s="166" t="s">
        <v>124</v>
      </c>
      <c r="C40" s="48"/>
      <c r="D40" s="48"/>
      <c r="E40" s="53">
        <v>-1</v>
      </c>
      <c r="F40" s="53"/>
      <c r="G40" s="53">
        <v>0</v>
      </c>
      <c r="I40" s="53">
        <v>-5.6</v>
      </c>
      <c r="J40" s="53"/>
      <c r="K40" s="53">
        <v>-2.2999999999999998</v>
      </c>
    </row>
    <row r="41" spans="1:11" s="88" customFormat="1">
      <c r="A41" s="48"/>
      <c r="B41" s="48" t="s">
        <v>88</v>
      </c>
      <c r="C41" s="48"/>
      <c r="D41" s="48"/>
      <c r="E41" s="53">
        <v>-6.2</v>
      </c>
      <c r="F41" s="53"/>
      <c r="G41" s="53">
        <v>-6.3</v>
      </c>
      <c r="I41" s="53">
        <v>-18.8</v>
      </c>
      <c r="J41" s="53"/>
      <c r="K41" s="53">
        <v>-18.8</v>
      </c>
    </row>
    <row r="42" spans="1:11" s="88" customFormat="1">
      <c r="A42" s="48"/>
      <c r="B42" s="166" t="s">
        <v>160</v>
      </c>
      <c r="C42" s="48"/>
      <c r="D42" s="48"/>
      <c r="E42" s="53">
        <v>0</v>
      </c>
      <c r="F42" s="53"/>
      <c r="G42" s="53">
        <v>-0.9</v>
      </c>
      <c r="I42" s="53">
        <v>0</v>
      </c>
      <c r="J42" s="53"/>
      <c r="K42" s="53">
        <v>-0.9</v>
      </c>
    </row>
    <row r="43" spans="1:11">
      <c r="A43" s="166" t="s">
        <v>162</v>
      </c>
      <c r="B43" s="48"/>
      <c r="C43" s="48"/>
      <c r="D43" s="48"/>
      <c r="E43" s="55">
        <f>SUM(E34:E42)</f>
        <v>-19.499999999999996</v>
      </c>
      <c r="F43" s="53"/>
      <c r="G43" s="55">
        <f>SUM(G34:G42)</f>
        <v>14.599999999999996</v>
      </c>
      <c r="H43" s="88"/>
      <c r="I43" s="55">
        <f>SUM(I34:I42)</f>
        <v>22.099999999999969</v>
      </c>
      <c r="J43" s="53"/>
      <c r="K43" s="55">
        <f>SUM(K34:K42)</f>
        <v>-189.00000000000003</v>
      </c>
    </row>
    <row r="44" spans="1:11">
      <c r="A44" s="48" t="s">
        <v>106</v>
      </c>
      <c r="B44" s="48"/>
      <c r="C44" s="48"/>
      <c r="D44" s="48"/>
      <c r="E44" s="54">
        <v>-6.8</v>
      </c>
      <c r="F44" s="53"/>
      <c r="G44" s="54">
        <v>-0.7</v>
      </c>
      <c r="H44" s="88"/>
      <c r="I44" s="54">
        <v>-6.4</v>
      </c>
      <c r="J44" s="53"/>
      <c r="K44" s="54">
        <v>-5.4</v>
      </c>
    </row>
    <row r="45" spans="1:11">
      <c r="A45" s="48" t="s">
        <v>107</v>
      </c>
      <c r="B45" s="48"/>
      <c r="C45" s="48"/>
      <c r="D45" s="48"/>
      <c r="E45" s="90">
        <f>E23+E31+E43+E44</f>
        <v>13.500000000000028</v>
      </c>
      <c r="F45" s="90"/>
      <c r="G45" s="90">
        <f>G23+G31+G43+G44</f>
        <v>12.299999999999999</v>
      </c>
      <c r="H45" s="88"/>
      <c r="I45" s="90">
        <f>I23+I31+I43+I44</f>
        <v>-26.300000000000104</v>
      </c>
      <c r="J45" s="90"/>
      <c r="K45" s="90">
        <f>K23+K31+K43+K44</f>
        <v>-54.099999999999987</v>
      </c>
    </row>
    <row r="46" spans="1:11">
      <c r="A46" s="48" t="s">
        <v>104</v>
      </c>
      <c r="B46" s="48"/>
      <c r="C46" s="48"/>
      <c r="D46" s="48"/>
      <c r="E46" s="89">
        <v>286.5</v>
      </c>
      <c r="F46" s="90"/>
      <c r="G46" s="89">
        <v>262.5</v>
      </c>
      <c r="H46" s="88"/>
      <c r="I46" s="89">
        <v>326.3</v>
      </c>
      <c r="J46" s="90"/>
      <c r="K46" s="89">
        <v>328.9</v>
      </c>
    </row>
    <row r="47" spans="1:11" ht="13.8" thickBot="1">
      <c r="A47" s="48" t="s">
        <v>105</v>
      </c>
      <c r="B47" s="48"/>
      <c r="C47" s="48"/>
      <c r="D47" s="48"/>
      <c r="E47" s="159">
        <f>E45+E46</f>
        <v>300</v>
      </c>
      <c r="F47" s="160"/>
      <c r="G47" s="159">
        <f>G45+G46</f>
        <v>274.8</v>
      </c>
      <c r="H47" s="88"/>
      <c r="I47" s="159">
        <f>I45+I46</f>
        <v>299.99999999999989</v>
      </c>
      <c r="J47" s="160"/>
      <c r="K47" s="159">
        <f>K45+K46</f>
        <v>274.8</v>
      </c>
    </row>
    <row r="48" spans="1:11" ht="13.8" thickTop="1">
      <c r="A48" s="48"/>
      <c r="B48" s="48"/>
      <c r="C48" s="48"/>
      <c r="D48" s="48"/>
      <c r="E48" s="53"/>
      <c r="F48" s="48"/>
      <c r="G48" s="135"/>
      <c r="I48" s="53"/>
      <c r="J48" s="48"/>
      <c r="K48" s="135"/>
    </row>
    <row r="49" spans="5:9">
      <c r="G49" s="88"/>
    </row>
    <row r="50" spans="5:9">
      <c r="G50" s="88"/>
    </row>
    <row r="51" spans="5:9">
      <c r="E51" s="136"/>
      <c r="I51" s="136"/>
    </row>
  </sheetData>
  <sheetProtection sheet="1" objects="1" scenarios="1"/>
  <mergeCells count="4">
    <mergeCell ref="E5:G5"/>
    <mergeCell ref="E4:G4"/>
    <mergeCell ref="I4:K4"/>
    <mergeCell ref="I5:K5"/>
  </mergeCells>
  <pageMargins left="0.7" right="0.7" top="0.75" bottom="0.75" header="0.3" footer="0.3"/>
  <pageSetup scale="72"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86"/>
  <sheetViews>
    <sheetView zoomScale="90" zoomScaleNormal="90" workbookViewId="0">
      <pane xSplit="1" ySplit="5" topLeftCell="B6" activePane="bottomRight" state="frozen"/>
      <selection activeCell="F39" sqref="F39"/>
      <selection pane="topRight" activeCell="F39" sqref="F39"/>
      <selection pane="bottomLeft" activeCell="F39" sqref="F39"/>
      <selection pane="bottomRight" activeCell="I2" sqref="I2"/>
    </sheetView>
  </sheetViews>
  <sheetFormatPr defaultColWidth="9.33203125" defaultRowHeight="13.2"/>
  <cols>
    <col min="1" max="1" width="58.77734375" style="60" customWidth="1"/>
    <col min="2" max="2" width="17" style="60" customWidth="1"/>
    <col min="3" max="3" width="2.33203125" style="60" customWidth="1"/>
    <col min="4" max="4" width="17.109375" style="60" customWidth="1"/>
    <col min="5" max="5" width="2.33203125" style="56" customWidth="1"/>
    <col min="6" max="6" width="20.109375" style="60" customWidth="1"/>
    <col min="7" max="7" width="2.33203125" style="60" customWidth="1"/>
    <col min="8" max="8" width="16.77734375" style="60" customWidth="1"/>
    <col min="9" max="16384" width="9.33203125" style="56"/>
  </cols>
  <sheetData>
    <row r="1" spans="1:25" ht="15.6">
      <c r="A1" s="59" t="s">
        <v>39</v>
      </c>
      <c r="B1" s="56"/>
      <c r="C1" s="56"/>
      <c r="D1" s="61"/>
      <c r="F1" s="56"/>
      <c r="G1" s="56"/>
      <c r="H1" s="61"/>
    </row>
    <row r="2" spans="1:25" ht="15.6">
      <c r="A2" s="59" t="s">
        <v>103</v>
      </c>
      <c r="B2" s="56"/>
      <c r="C2" s="56"/>
      <c r="D2" s="61"/>
      <c r="F2" s="56"/>
      <c r="G2" s="56"/>
      <c r="H2" s="61"/>
    </row>
    <row r="3" spans="1:25">
      <c r="B3" s="56"/>
      <c r="C3" s="56"/>
      <c r="D3" s="62"/>
      <c r="F3" s="56"/>
      <c r="G3" s="56"/>
      <c r="H3" s="62"/>
    </row>
    <row r="4" spans="1:25" ht="13.8" thickBot="1">
      <c r="A4" s="138" t="s">
        <v>35</v>
      </c>
      <c r="B4" s="304" t="s">
        <v>158</v>
      </c>
      <c r="C4" s="304"/>
      <c r="D4" s="304"/>
      <c r="F4" s="304" t="s">
        <v>159</v>
      </c>
      <c r="G4" s="304"/>
      <c r="H4" s="304"/>
    </row>
    <row r="5" spans="1:25" ht="13.8" thickBot="1">
      <c r="B5" s="51">
        <v>2019</v>
      </c>
      <c r="C5" s="50"/>
      <c r="D5" s="51" t="s">
        <v>147</v>
      </c>
      <c r="F5" s="51">
        <v>2019</v>
      </c>
      <c r="G5" s="50"/>
      <c r="H5" s="51" t="s">
        <v>147</v>
      </c>
    </row>
    <row r="6" spans="1:25" ht="26.4">
      <c r="A6" s="64" t="s">
        <v>79</v>
      </c>
      <c r="B6" s="95"/>
      <c r="C6" s="65"/>
      <c r="D6" s="65"/>
      <c r="F6" s="95"/>
      <c r="G6" s="65"/>
      <c r="H6" s="65"/>
      <c r="I6" s="116"/>
      <c r="J6" s="110"/>
      <c r="K6" s="116"/>
      <c r="L6" s="57"/>
      <c r="M6" s="57"/>
    </row>
    <row r="7" spans="1:25">
      <c r="A7" s="63" t="s">
        <v>43</v>
      </c>
      <c r="B7" s="77">
        <f>+' BRKR Combined P&amp;L'!D19</f>
        <v>87.80000000000004</v>
      </c>
      <c r="C7" s="77"/>
      <c r="D7" s="77">
        <f>+' BRKR Combined P&amp;L'!F19</f>
        <v>69.100000000000023</v>
      </c>
      <c r="E7" s="77"/>
      <c r="F7" s="77">
        <f>+' BRKR Combined P&amp;L'!H19</f>
        <v>183.19999999999993</v>
      </c>
      <c r="G7" s="77"/>
      <c r="H7" s="77">
        <f>+' BRKR Combined P&amp;L'!J19</f>
        <v>156.00000000000006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spans="1:25">
      <c r="A8" s="60" t="s">
        <v>71</v>
      </c>
      <c r="I8" s="116"/>
      <c r="J8" s="111"/>
      <c r="K8" s="116"/>
      <c r="L8" s="58"/>
      <c r="M8" s="58"/>
      <c r="N8" s="53"/>
    </row>
    <row r="9" spans="1:25">
      <c r="A9" s="60" t="s">
        <v>44</v>
      </c>
      <c r="B9" s="78">
        <v>-6.8</v>
      </c>
      <c r="C9" s="78"/>
      <c r="D9" s="78">
        <v>2.5</v>
      </c>
      <c r="F9" s="78">
        <v>-1.4</v>
      </c>
      <c r="G9" s="78"/>
      <c r="H9" s="78">
        <v>6.7</v>
      </c>
      <c r="I9" s="306"/>
      <c r="J9" s="306"/>
      <c r="K9" s="235"/>
      <c r="L9" s="58"/>
      <c r="M9" s="58"/>
      <c r="N9" s="53"/>
    </row>
    <row r="10" spans="1:25">
      <c r="A10" s="60" t="s">
        <v>45</v>
      </c>
      <c r="B10" s="78">
        <v>4.0999999999999996</v>
      </c>
      <c r="C10" s="78"/>
      <c r="D10" s="79">
        <v>2.8</v>
      </c>
      <c r="F10" s="79">
        <v>15.2</v>
      </c>
      <c r="G10" s="78"/>
      <c r="H10" s="79">
        <v>3.9</v>
      </c>
      <c r="I10" s="121"/>
      <c r="J10" s="120"/>
      <c r="K10" s="235"/>
      <c r="L10" s="58"/>
      <c r="M10" s="58"/>
      <c r="N10" s="53"/>
    </row>
    <row r="11" spans="1:25">
      <c r="A11" s="60" t="s">
        <v>46</v>
      </c>
      <c r="B11" s="78">
        <v>9.1999999999999993</v>
      </c>
      <c r="C11" s="78"/>
      <c r="D11" s="78">
        <v>6.9</v>
      </c>
      <c r="F11" s="78">
        <v>29.2</v>
      </c>
      <c r="G11" s="78"/>
      <c r="H11" s="78">
        <v>21.5</v>
      </c>
      <c r="I11" s="122"/>
      <c r="J11" s="122"/>
      <c r="K11" s="235"/>
      <c r="L11" s="58"/>
      <c r="M11" s="58"/>
      <c r="N11" s="53"/>
    </row>
    <row r="12" spans="1:25" ht="13.8" thickBot="1">
      <c r="A12" s="60" t="s">
        <v>47</v>
      </c>
      <c r="B12" s="78">
        <v>1.2</v>
      </c>
      <c r="C12" s="78"/>
      <c r="D12" s="86">
        <v>2</v>
      </c>
      <c r="F12" s="86">
        <v>5.3</v>
      </c>
      <c r="G12" s="78"/>
      <c r="H12" s="86">
        <v>7</v>
      </c>
      <c r="I12" s="114"/>
      <c r="J12" s="115"/>
      <c r="K12" s="235"/>
      <c r="L12" s="58"/>
      <c r="M12" s="58"/>
      <c r="N12" s="53"/>
    </row>
    <row r="13" spans="1:25" ht="13.8" thickBot="1">
      <c r="A13" s="60" t="s">
        <v>72</v>
      </c>
      <c r="B13" s="161">
        <f>SUM(B9:B12)</f>
        <v>7.6999999999999993</v>
      </c>
      <c r="C13" s="96"/>
      <c r="D13" s="161">
        <f>SUM(D9:D12)</f>
        <v>14.2</v>
      </c>
      <c r="F13" s="161">
        <f>SUM(F9:F12)</f>
        <v>48.3</v>
      </c>
      <c r="G13" s="96"/>
      <c r="H13" s="161">
        <f>SUM(H9:H12)</f>
        <v>39.1</v>
      </c>
      <c r="I13" s="71"/>
      <c r="J13" s="71"/>
      <c r="K13" s="116"/>
      <c r="L13" s="58"/>
      <c r="M13" s="58"/>
      <c r="N13" s="53"/>
    </row>
    <row r="14" spans="1:25">
      <c r="I14" s="71"/>
      <c r="J14" s="71"/>
      <c r="K14" s="116"/>
      <c r="L14" s="57"/>
      <c r="M14" s="57"/>
    </row>
    <row r="15" spans="1:25">
      <c r="A15" s="63" t="s">
        <v>48</v>
      </c>
      <c r="B15" s="162">
        <f>B7+B13</f>
        <v>95.500000000000043</v>
      </c>
      <c r="D15" s="162">
        <f>D7+D13</f>
        <v>83.300000000000026</v>
      </c>
      <c r="F15" s="162">
        <f>F7+F13</f>
        <v>231.49999999999994</v>
      </c>
      <c r="H15" s="162">
        <f>H7+H13</f>
        <v>195.10000000000005</v>
      </c>
      <c r="I15" s="71"/>
      <c r="J15" s="112"/>
      <c r="K15" s="116"/>
      <c r="L15" s="57"/>
      <c r="M15" s="57"/>
    </row>
    <row r="16" spans="1:25">
      <c r="A16" s="60" t="s">
        <v>73</v>
      </c>
      <c r="B16" s="163">
        <f>+B15/' BRKR Combined P&amp;L'!D8</f>
        <v>0.18326616772212634</v>
      </c>
      <c r="D16" s="163">
        <f>+D15/' BRKR Combined P&amp;L'!F8</f>
        <v>0.17852550364337766</v>
      </c>
      <c r="F16" s="163">
        <f>+F15/' BRKR Combined P&amp;L'!H8</f>
        <v>0.15719426902967334</v>
      </c>
      <c r="H16" s="163">
        <f>+H15/' BRKR Combined P&amp;L'!J8</f>
        <v>0.14538002980625936</v>
      </c>
      <c r="I16" s="71"/>
      <c r="J16" s="112"/>
      <c r="K16" s="295"/>
      <c r="L16" s="57"/>
      <c r="M16" s="57"/>
    </row>
    <row r="17" spans="1:13">
      <c r="I17" s="71"/>
      <c r="J17" s="112"/>
      <c r="K17" s="116"/>
      <c r="L17" s="57"/>
      <c r="M17" s="57"/>
    </row>
    <row r="18" spans="1:13">
      <c r="A18" s="60" t="s">
        <v>109</v>
      </c>
      <c r="B18" s="80">
        <v>-4.5999999999999996</v>
      </c>
      <c r="D18" s="80">
        <v>-3.7</v>
      </c>
      <c r="F18" s="80">
        <v>-14</v>
      </c>
      <c r="H18" s="80">
        <v>-11.5</v>
      </c>
      <c r="I18" s="71"/>
      <c r="J18" s="112"/>
      <c r="K18" s="116"/>
      <c r="L18" s="57"/>
      <c r="M18" s="58"/>
    </row>
    <row r="19" spans="1:13">
      <c r="A19" s="63" t="s">
        <v>49</v>
      </c>
      <c r="B19" s="97">
        <f>B15+B18</f>
        <v>90.900000000000048</v>
      </c>
      <c r="D19" s="97">
        <f>D15+D18</f>
        <v>79.600000000000023</v>
      </c>
      <c r="F19" s="97">
        <f>F15+F18</f>
        <v>217.49999999999994</v>
      </c>
      <c r="H19" s="97">
        <f>H15+H18</f>
        <v>183.60000000000005</v>
      </c>
      <c r="I19" s="117"/>
      <c r="J19" s="117"/>
      <c r="K19" s="116"/>
      <c r="L19" s="57"/>
      <c r="M19" s="57"/>
    </row>
    <row r="20" spans="1:13">
      <c r="I20" s="114"/>
      <c r="J20" s="115"/>
      <c r="K20" s="113"/>
      <c r="L20" s="57"/>
      <c r="M20" s="57"/>
    </row>
    <row r="21" spans="1:13">
      <c r="A21" s="60" t="s">
        <v>78</v>
      </c>
      <c r="B21" s="80">
        <v>-23.1</v>
      </c>
      <c r="D21" s="80">
        <v>-20.6</v>
      </c>
      <c r="F21" s="80">
        <v>-53.3</v>
      </c>
      <c r="H21" s="80">
        <v>-47</v>
      </c>
      <c r="I21" s="117"/>
      <c r="J21" s="117"/>
      <c r="K21" s="116"/>
      <c r="L21" s="57"/>
      <c r="M21" s="58"/>
    </row>
    <row r="22" spans="1:13">
      <c r="A22" s="66" t="s">
        <v>50</v>
      </c>
      <c r="B22" s="98">
        <f>-B21/B19</f>
        <v>0.25412541254125398</v>
      </c>
      <c r="D22" s="98">
        <f>-D21/D19</f>
        <v>0.25879396984924619</v>
      </c>
      <c r="F22" s="98">
        <f>-F21/F19</f>
        <v>0.24505747126436786</v>
      </c>
      <c r="H22" s="98">
        <f>-H21/H19</f>
        <v>0.25599128540305005</v>
      </c>
      <c r="I22" s="171"/>
      <c r="J22" s="171"/>
      <c r="K22" s="116"/>
      <c r="L22" s="57"/>
      <c r="M22" s="57"/>
    </row>
    <row r="23" spans="1:13">
      <c r="I23" s="117"/>
      <c r="J23" s="117"/>
      <c r="K23" s="116"/>
      <c r="L23" s="57"/>
      <c r="M23" s="57"/>
    </row>
    <row r="24" spans="1:13">
      <c r="A24" s="60" t="s">
        <v>69</v>
      </c>
      <c r="B24" s="82">
        <v>-0.2</v>
      </c>
      <c r="C24" s="82"/>
      <c r="D24" s="82">
        <v>-0.8</v>
      </c>
      <c r="F24" s="82">
        <v>-0.6</v>
      </c>
      <c r="G24" s="82"/>
      <c r="H24" s="82">
        <v>-1.5</v>
      </c>
      <c r="I24" s="171"/>
      <c r="J24" s="171"/>
      <c r="K24" s="116"/>
      <c r="L24" s="57"/>
      <c r="M24" s="58"/>
    </row>
    <row r="25" spans="1:13">
      <c r="I25" s="117"/>
      <c r="J25" s="117"/>
      <c r="K25" s="116"/>
      <c r="L25" s="57"/>
      <c r="M25" s="57"/>
    </row>
    <row r="26" spans="1:13">
      <c r="A26" s="63" t="s">
        <v>70</v>
      </c>
      <c r="B26" s="97">
        <f>B15+B18+B21+B24</f>
        <v>67.600000000000037</v>
      </c>
      <c r="D26" s="97">
        <f>D15+D18+D21+D24</f>
        <v>58.200000000000024</v>
      </c>
      <c r="F26" s="97">
        <f>F15+F18+F21+F24</f>
        <v>163.59999999999994</v>
      </c>
      <c r="H26" s="97">
        <f>H15+H18+H21+H24</f>
        <v>135.10000000000005</v>
      </c>
      <c r="I26" s="172"/>
      <c r="J26" s="172"/>
      <c r="K26" s="116"/>
      <c r="L26" s="57"/>
      <c r="M26" s="57"/>
    </row>
    <row r="27" spans="1:13">
      <c r="I27" s="117"/>
      <c r="J27" s="117"/>
      <c r="K27" s="116"/>
      <c r="L27" s="57"/>
      <c r="M27" s="57"/>
    </row>
    <row r="28" spans="1:13">
      <c r="A28" s="60" t="s">
        <v>51</v>
      </c>
      <c r="B28" s="81">
        <f>+' BRKR Combined P&amp;L'!D39</f>
        <v>155.6</v>
      </c>
      <c r="D28" s="81">
        <f>+' BRKR Combined P&amp;L'!F39</f>
        <v>157.4</v>
      </c>
      <c r="F28" s="81">
        <f>+' BRKR Combined P&amp;L'!H39</f>
        <v>157</v>
      </c>
      <c r="H28" s="81">
        <f>+' BRKR Combined P&amp;L'!J39</f>
        <v>157.19999999999999</v>
      </c>
      <c r="I28" s="71"/>
      <c r="J28" s="118"/>
      <c r="K28" s="116"/>
      <c r="L28" s="57"/>
      <c r="M28" s="57"/>
    </row>
    <row r="29" spans="1:13" ht="13.8" thickBot="1">
      <c r="B29" s="83"/>
      <c r="D29" s="83"/>
      <c r="F29" s="83"/>
      <c r="H29" s="83"/>
      <c r="I29" s="71"/>
      <c r="J29" s="118"/>
      <c r="K29" s="116"/>
      <c r="L29" s="57"/>
      <c r="M29" s="57"/>
    </row>
    <row r="30" spans="1:13" ht="13.8" thickBot="1">
      <c r="A30" s="63" t="s">
        <v>52</v>
      </c>
      <c r="B30" s="164">
        <f>B26/B28</f>
        <v>0.43444730077120847</v>
      </c>
      <c r="D30" s="164">
        <f>D26/D28</f>
        <v>0.36975857687420599</v>
      </c>
      <c r="F30" s="164">
        <f>F26/F28</f>
        <v>1.0420382165605091</v>
      </c>
      <c r="H30" s="164">
        <f>H26/H28</f>
        <v>0.85941475826972047</v>
      </c>
      <c r="I30" s="71"/>
      <c r="J30" s="118"/>
      <c r="K30" s="137"/>
      <c r="L30" s="57"/>
      <c r="M30" s="57"/>
    </row>
    <row r="31" spans="1:13">
      <c r="B31" s="221"/>
      <c r="F31" s="221"/>
      <c r="I31" s="71"/>
      <c r="J31" s="112"/>
      <c r="K31" s="165"/>
      <c r="L31" s="57"/>
      <c r="M31" s="57"/>
    </row>
    <row r="32" spans="1:13" ht="13.8" thickBot="1">
      <c r="B32" s="221"/>
      <c r="F32" s="221"/>
      <c r="I32" s="71"/>
      <c r="J32" s="112"/>
      <c r="K32" s="116"/>
      <c r="L32" s="57"/>
      <c r="M32" s="57"/>
    </row>
    <row r="33" spans="1:13">
      <c r="A33" s="67" t="s">
        <v>80</v>
      </c>
      <c r="B33" s="222"/>
      <c r="C33" s="84"/>
      <c r="D33" s="84"/>
      <c r="E33" s="257"/>
      <c r="F33" s="222"/>
      <c r="G33" s="84"/>
      <c r="H33" s="259"/>
      <c r="I33" s="71"/>
      <c r="J33" s="119"/>
      <c r="K33" s="116"/>
      <c r="L33" s="57"/>
      <c r="M33" s="57"/>
    </row>
    <row r="34" spans="1:13">
      <c r="A34" s="68" t="s">
        <v>53</v>
      </c>
      <c r="B34" s="123">
        <f>+' BRKR Combined P&amp;L'!D11</f>
        <v>253.90000000000003</v>
      </c>
      <c r="C34" s="99"/>
      <c r="D34" s="123">
        <f>+' BRKR Combined P&amp;L'!F11</f>
        <v>222.60000000000002</v>
      </c>
      <c r="E34" s="57"/>
      <c r="F34" s="123">
        <f>+' BRKR Combined P&amp;L'!H11</f>
        <v>699</v>
      </c>
      <c r="G34" s="99"/>
      <c r="H34" s="260">
        <f>+' BRKR Combined P&amp;L'!J11</f>
        <v>627.20000000000005</v>
      </c>
      <c r="I34" s="117"/>
      <c r="J34" s="117"/>
      <c r="K34" s="116"/>
      <c r="L34" s="57"/>
      <c r="M34" s="57"/>
    </row>
    <row r="35" spans="1:13">
      <c r="A35" s="69" t="s">
        <v>71</v>
      </c>
      <c r="B35" s="71"/>
      <c r="C35" s="71"/>
      <c r="D35" s="71"/>
      <c r="E35" s="57"/>
      <c r="F35" s="71"/>
      <c r="G35" s="71"/>
      <c r="H35" s="261"/>
      <c r="I35" s="171"/>
      <c r="J35" s="171"/>
      <c r="K35" s="116"/>
      <c r="L35" s="57"/>
      <c r="M35" s="57"/>
    </row>
    <row r="36" spans="1:13">
      <c r="A36" s="69" t="s">
        <v>44</v>
      </c>
      <c r="B36" s="85">
        <v>0.6</v>
      </c>
      <c r="C36" s="85"/>
      <c r="D36" s="85">
        <v>0.5</v>
      </c>
      <c r="E36" s="57"/>
      <c r="F36" s="85">
        <v>4.0999999999999996</v>
      </c>
      <c r="G36" s="85"/>
      <c r="H36" s="262">
        <v>0.8</v>
      </c>
      <c r="I36" s="117"/>
      <c r="J36" s="117"/>
      <c r="K36" s="214"/>
      <c r="L36" s="58"/>
      <c r="M36" s="58"/>
    </row>
    <row r="37" spans="1:13">
      <c r="A37" s="69" t="s">
        <v>45</v>
      </c>
      <c r="B37" s="85">
        <v>3.3</v>
      </c>
      <c r="C37" s="85"/>
      <c r="D37" s="85">
        <v>1.6</v>
      </c>
      <c r="E37" s="57"/>
      <c r="F37" s="85">
        <v>9.3000000000000007</v>
      </c>
      <c r="G37" s="85"/>
      <c r="H37" s="262">
        <v>1.6</v>
      </c>
      <c r="I37" s="117"/>
      <c r="J37" s="117"/>
      <c r="K37" s="214"/>
      <c r="L37" s="58"/>
      <c r="M37" s="58"/>
    </row>
    <row r="38" spans="1:13">
      <c r="A38" s="69" t="s">
        <v>46</v>
      </c>
      <c r="B38" s="85">
        <v>5.4</v>
      </c>
      <c r="C38" s="85"/>
      <c r="D38" s="85">
        <v>5.0999999999999996</v>
      </c>
      <c r="E38" s="57"/>
      <c r="F38" s="85">
        <v>18.3</v>
      </c>
      <c r="G38" s="85"/>
      <c r="H38" s="262">
        <v>16.600000000000001</v>
      </c>
      <c r="I38" s="57"/>
      <c r="J38" s="57"/>
      <c r="K38" s="214"/>
      <c r="L38" s="58"/>
      <c r="M38" s="58"/>
    </row>
    <row r="39" spans="1:13" ht="13.8" thickBot="1">
      <c r="A39" s="69" t="s">
        <v>47</v>
      </c>
      <c r="B39" s="85">
        <v>0</v>
      </c>
      <c r="C39" s="85"/>
      <c r="D39" s="86">
        <v>0</v>
      </c>
      <c r="E39" s="57"/>
      <c r="F39" s="86">
        <v>0.8</v>
      </c>
      <c r="G39" s="85"/>
      <c r="H39" s="263">
        <v>0</v>
      </c>
      <c r="I39" s="57"/>
      <c r="J39" s="57"/>
      <c r="K39" s="214"/>
      <c r="L39" s="58"/>
      <c r="M39" s="58"/>
    </row>
    <row r="40" spans="1:13" ht="13.8" thickBot="1">
      <c r="A40" s="69" t="s">
        <v>72</v>
      </c>
      <c r="B40" s="100">
        <f>SUM(B36:B39)</f>
        <v>9.3000000000000007</v>
      </c>
      <c r="C40" s="71"/>
      <c r="D40" s="100">
        <f>SUM(D36:D39)</f>
        <v>7.1999999999999993</v>
      </c>
      <c r="E40" s="57"/>
      <c r="F40" s="100">
        <f>SUM(F36:F39)</f>
        <v>32.5</v>
      </c>
      <c r="G40" s="71"/>
      <c r="H40" s="264">
        <f>SUM(H36:H39)</f>
        <v>19</v>
      </c>
      <c r="I40" s="57"/>
      <c r="J40" s="57"/>
      <c r="K40" s="57"/>
      <c r="L40" s="57"/>
      <c r="M40" s="57"/>
    </row>
    <row r="41" spans="1:13">
      <c r="A41" s="68" t="s">
        <v>54</v>
      </c>
      <c r="B41" s="132">
        <f>B34+B40</f>
        <v>263.20000000000005</v>
      </c>
      <c r="C41" s="99"/>
      <c r="D41" s="132">
        <f>D34+D40</f>
        <v>229.8</v>
      </c>
      <c r="E41" s="57"/>
      <c r="F41" s="132">
        <f>F34+F40</f>
        <v>731.5</v>
      </c>
      <c r="G41" s="99"/>
      <c r="H41" s="265">
        <f>H34+H40</f>
        <v>646.20000000000005</v>
      </c>
      <c r="I41" s="57"/>
      <c r="J41" s="57"/>
      <c r="K41" s="57"/>
      <c r="L41" s="57"/>
      <c r="M41" s="57"/>
    </row>
    <row r="42" spans="1:13" ht="13.8" thickBot="1">
      <c r="A42" s="70" t="s">
        <v>74</v>
      </c>
      <c r="B42" s="124">
        <f>+B41/' BRKR Combined P&amp;L'!D8</f>
        <v>0.50508539627710614</v>
      </c>
      <c r="C42" s="83"/>
      <c r="D42" s="124">
        <f>+D41/' BRKR Combined P&amp;L'!F8</f>
        <v>0.49249892841834547</v>
      </c>
      <c r="E42" s="258"/>
      <c r="F42" s="124">
        <f>+F41/' BRKR Combined P&amp;L'!H8</f>
        <v>0.49670672913695929</v>
      </c>
      <c r="G42" s="83"/>
      <c r="H42" s="266">
        <f>+H41/' BRKR Combined P&amp;L'!J8</f>
        <v>0.48152011922503729</v>
      </c>
      <c r="I42" s="57"/>
      <c r="J42" s="57"/>
      <c r="K42" s="295"/>
      <c r="L42" s="57"/>
      <c r="M42" s="57"/>
    </row>
    <row r="43" spans="1:13" ht="13.8" thickBot="1">
      <c r="A43" s="71"/>
      <c r="B43" s="223"/>
      <c r="C43" s="71"/>
      <c r="D43" s="102"/>
      <c r="F43" s="223"/>
      <c r="G43" s="71"/>
      <c r="H43" s="102"/>
      <c r="I43" s="57"/>
      <c r="J43" s="57"/>
      <c r="K43" s="57"/>
      <c r="L43" s="57"/>
      <c r="M43" s="57"/>
    </row>
    <row r="44" spans="1:13">
      <c r="A44" s="67" t="s">
        <v>163</v>
      </c>
      <c r="B44" s="222"/>
      <c r="C44" s="84"/>
      <c r="D44" s="84"/>
      <c r="E44" s="257"/>
      <c r="F44" s="222"/>
      <c r="G44" s="84"/>
      <c r="H44" s="259"/>
      <c r="I44" s="71"/>
      <c r="J44" s="119"/>
      <c r="K44" s="116"/>
      <c r="L44" s="57"/>
      <c r="M44" s="57"/>
    </row>
    <row r="45" spans="1:13">
      <c r="A45" s="68" t="s">
        <v>164</v>
      </c>
      <c r="B45" s="123">
        <f>' BRKR Combined P&amp;L'!D14</f>
        <v>125.30000000000001</v>
      </c>
      <c r="C45" s="99"/>
      <c r="D45" s="123">
        <f>' BRKR Combined P&amp;L'!F14</f>
        <v>106.5</v>
      </c>
      <c r="E45" s="57"/>
      <c r="F45" s="123">
        <f>' BRKR Combined P&amp;L'!H14</f>
        <v>369.90000000000003</v>
      </c>
      <c r="G45" s="99"/>
      <c r="H45" s="260">
        <f>' BRKR Combined P&amp;L'!J14</f>
        <v>327.39999999999998</v>
      </c>
      <c r="I45" s="117"/>
      <c r="J45" s="117"/>
      <c r="K45" s="116"/>
      <c r="L45" s="57"/>
      <c r="M45" s="57"/>
    </row>
    <row r="46" spans="1:13">
      <c r="A46" s="69" t="s">
        <v>71</v>
      </c>
      <c r="B46" s="71"/>
      <c r="C46" s="71"/>
      <c r="D46" s="71"/>
      <c r="E46" s="57"/>
      <c r="F46" s="71"/>
      <c r="G46" s="71"/>
      <c r="H46" s="261"/>
      <c r="I46" s="171"/>
      <c r="J46" s="171"/>
      <c r="K46" s="116"/>
      <c r="L46" s="57"/>
      <c r="M46" s="57"/>
    </row>
    <row r="47" spans="1:13" ht="13.8" thickBot="1">
      <c r="A47" s="69" t="s">
        <v>46</v>
      </c>
      <c r="B47" s="85">
        <v>3.7</v>
      </c>
      <c r="C47" s="85"/>
      <c r="D47" s="85">
        <v>1.8</v>
      </c>
      <c r="E47" s="57"/>
      <c r="F47" s="85">
        <v>10.9</v>
      </c>
      <c r="G47" s="85"/>
      <c r="H47" s="262">
        <v>4.9000000000000004</v>
      </c>
      <c r="I47" s="57"/>
      <c r="J47" s="57"/>
      <c r="K47" s="214"/>
      <c r="L47" s="58"/>
      <c r="M47" s="58"/>
    </row>
    <row r="48" spans="1:13" ht="13.8" thickBot="1">
      <c r="A48" s="103" t="s">
        <v>165</v>
      </c>
      <c r="B48" s="161">
        <f>B45-B47</f>
        <v>121.60000000000001</v>
      </c>
      <c r="C48" s="229"/>
      <c r="D48" s="161">
        <f>D45-D47</f>
        <v>104.7</v>
      </c>
      <c r="E48" s="258"/>
      <c r="F48" s="161">
        <f>F45-F47</f>
        <v>359.00000000000006</v>
      </c>
      <c r="G48" s="229"/>
      <c r="H48" s="298">
        <f>H45-H47</f>
        <v>322.5</v>
      </c>
      <c r="I48" s="57"/>
      <c r="J48" s="57"/>
      <c r="K48" s="57"/>
      <c r="L48" s="57"/>
      <c r="M48" s="57"/>
    </row>
    <row r="49" spans="1:15" ht="13.8" thickBot="1">
      <c r="A49" s="300"/>
      <c r="B49" s="102"/>
      <c r="C49" s="71"/>
      <c r="D49" s="102"/>
      <c r="E49" s="57"/>
      <c r="F49" s="102"/>
      <c r="G49" s="71"/>
      <c r="H49" s="102"/>
      <c r="I49" s="57"/>
      <c r="J49" s="57"/>
      <c r="K49" s="295"/>
      <c r="L49" s="57"/>
      <c r="M49" s="57"/>
    </row>
    <row r="50" spans="1:15">
      <c r="A50" s="299" t="s">
        <v>114</v>
      </c>
      <c r="B50" s="224"/>
      <c r="C50" s="84"/>
      <c r="D50" s="225"/>
      <c r="E50" s="257"/>
      <c r="F50" s="224"/>
      <c r="G50" s="84"/>
      <c r="H50" s="269"/>
      <c r="I50" s="57"/>
      <c r="J50" s="57"/>
      <c r="K50" s="57"/>
      <c r="L50" s="57"/>
      <c r="M50" s="57"/>
    </row>
    <row r="51" spans="1:15">
      <c r="A51" s="127" t="s">
        <v>111</v>
      </c>
      <c r="B51" s="226">
        <f>+' BRKR Combined P&amp;L'!D25/' BRKR Combined P&amp;L'!D24</f>
        <v>0.26081730769230754</v>
      </c>
      <c r="C51" s="57"/>
      <c r="D51" s="226">
        <f>+' BRKR Combined P&amp;L'!F25/' BRKR Combined P&amp;L'!F24</f>
        <v>0.3241590214067277</v>
      </c>
      <c r="E51" s="57"/>
      <c r="F51" s="226">
        <f>+' BRKR Combined P&amp;L'!H25/' BRKR Combined P&amp;L'!H24</f>
        <v>0.23640661938534288</v>
      </c>
      <c r="G51" s="57"/>
      <c r="H51" s="270">
        <f>+' BRKR Combined P&amp;L'!J25/' BRKR Combined P&amp;L'!J24</f>
        <v>0.28650519031141858</v>
      </c>
      <c r="I51" s="137"/>
      <c r="J51" s="137"/>
      <c r="K51" s="137"/>
      <c r="L51" s="137"/>
      <c r="M51" s="137"/>
      <c r="N51" s="137"/>
    </row>
    <row r="52" spans="1:15">
      <c r="A52" s="128" t="s">
        <v>71</v>
      </c>
      <c r="B52" s="226"/>
      <c r="C52" s="57"/>
      <c r="D52" s="226"/>
      <c r="E52" s="57"/>
      <c r="F52" s="226"/>
      <c r="G52" s="57"/>
      <c r="H52" s="270"/>
      <c r="I52" s="57"/>
      <c r="J52" s="57"/>
      <c r="K52" s="218"/>
      <c r="L52" s="57"/>
      <c r="M52" s="218"/>
    </row>
    <row r="53" spans="1:15">
      <c r="A53" s="128" t="s">
        <v>122</v>
      </c>
      <c r="B53" s="226">
        <v>-2.7E-2</v>
      </c>
      <c r="C53" s="57"/>
      <c r="D53" s="226">
        <v>-3.0000000000000001E-3</v>
      </c>
      <c r="E53" s="57"/>
      <c r="F53" s="226">
        <v>-1.4999999999999999E-2</v>
      </c>
      <c r="G53" s="57"/>
      <c r="H53" s="270">
        <v>-2E-3</v>
      </c>
      <c r="I53" s="57"/>
      <c r="J53" s="57"/>
      <c r="K53" s="57"/>
      <c r="L53" s="57"/>
      <c r="M53" s="57"/>
      <c r="O53" s="236"/>
    </row>
    <row r="54" spans="1:15">
      <c r="A54" s="128" t="s">
        <v>161</v>
      </c>
      <c r="B54" s="226">
        <v>4.0000000000000001E-3</v>
      </c>
      <c r="C54" s="57"/>
      <c r="D54" s="226">
        <v>0</v>
      </c>
      <c r="E54" s="57"/>
      <c r="F54" s="226">
        <v>8.0000000000000002E-3</v>
      </c>
      <c r="G54" s="57"/>
      <c r="H54" s="270">
        <v>0</v>
      </c>
      <c r="I54" s="57"/>
      <c r="J54" s="57"/>
      <c r="K54" s="57"/>
      <c r="L54" s="57"/>
      <c r="M54" s="57"/>
      <c r="O54" s="236"/>
    </row>
    <row r="55" spans="1:15">
      <c r="A55" s="128" t="s">
        <v>144</v>
      </c>
      <c r="B55" s="226">
        <v>0</v>
      </c>
      <c r="C55" s="57"/>
      <c r="D55" s="226">
        <v>-5.7000000000000002E-2</v>
      </c>
      <c r="E55" s="57"/>
      <c r="F55" s="226">
        <v>0.01</v>
      </c>
      <c r="G55" s="57"/>
      <c r="H55" s="270">
        <v>-2.5999999999999999E-2</v>
      </c>
      <c r="I55" s="57"/>
      <c r="J55" s="57"/>
      <c r="K55" s="214"/>
      <c r="L55" s="57"/>
      <c r="M55" s="57"/>
      <c r="O55" s="236"/>
    </row>
    <row r="56" spans="1:15" ht="13.8" thickBot="1">
      <c r="A56" s="69" t="s">
        <v>112</v>
      </c>
      <c r="B56" s="226">
        <v>1.6E-2</v>
      </c>
      <c r="C56" s="57"/>
      <c r="D56" s="226">
        <v>-5.0000000000000001E-3</v>
      </c>
      <c r="E56" s="57"/>
      <c r="F56" s="226">
        <v>6.0000000000000001E-3</v>
      </c>
      <c r="G56" s="57"/>
      <c r="H56" s="270">
        <v>-3.0000000000000001E-3</v>
      </c>
      <c r="I56" s="57"/>
      <c r="J56" s="57"/>
      <c r="K56" s="57"/>
      <c r="L56" s="57"/>
      <c r="M56" s="57"/>
      <c r="O56" s="236"/>
    </row>
    <row r="57" spans="1:15" ht="13.8" thickBot="1">
      <c r="A57" s="69" t="s">
        <v>72</v>
      </c>
      <c r="B57" s="227">
        <f>SUM(B53:B56)</f>
        <v>-6.9999999999999993E-3</v>
      </c>
      <c r="C57" s="71"/>
      <c r="D57" s="227">
        <f>SUM(D53:D56)</f>
        <v>-6.5000000000000002E-2</v>
      </c>
      <c r="E57" s="57"/>
      <c r="F57" s="227">
        <f>SUM(F53:F56)</f>
        <v>9.0000000000000011E-3</v>
      </c>
      <c r="G57" s="71"/>
      <c r="H57" s="271">
        <f>SUM(H53:H56)</f>
        <v>-3.0999999999999996E-2</v>
      </c>
      <c r="I57" s="57"/>
      <c r="J57" s="57"/>
      <c r="K57" s="57"/>
      <c r="L57" s="57"/>
      <c r="M57" s="57"/>
    </row>
    <row r="58" spans="1:15" ht="13.8" thickBot="1">
      <c r="A58" s="103" t="s">
        <v>113</v>
      </c>
      <c r="B58" s="228">
        <f>B51+B57</f>
        <v>0.25381730769230754</v>
      </c>
      <c r="C58" s="229"/>
      <c r="D58" s="228">
        <f>D51+D57</f>
        <v>0.2591590214067277</v>
      </c>
      <c r="E58" s="258"/>
      <c r="F58" s="228">
        <f>F51+F57</f>
        <v>0.24540661938534289</v>
      </c>
      <c r="G58" s="229"/>
      <c r="H58" s="272">
        <f>H51+H57</f>
        <v>0.25550519031141861</v>
      </c>
      <c r="I58" s="57"/>
      <c r="J58" s="57"/>
      <c r="K58" s="245"/>
      <c r="L58" s="57"/>
      <c r="M58" s="57"/>
    </row>
    <row r="59" spans="1:15" ht="13.8" thickBot="1">
      <c r="A59" s="71"/>
      <c r="B59" s="223"/>
      <c r="C59" s="71"/>
      <c r="D59" s="102"/>
      <c r="E59" s="57"/>
      <c r="F59" s="223"/>
      <c r="G59" s="71"/>
      <c r="H59" s="102"/>
      <c r="I59" s="57"/>
      <c r="J59" s="57"/>
      <c r="K59" s="57"/>
      <c r="L59" s="57"/>
      <c r="M59" s="57"/>
    </row>
    <row r="60" spans="1:15">
      <c r="A60" s="126" t="s">
        <v>116</v>
      </c>
      <c r="B60" s="132"/>
      <c r="C60" s="131"/>
      <c r="D60" s="134"/>
      <c r="E60" s="267"/>
      <c r="F60" s="132"/>
      <c r="G60" s="131"/>
      <c r="H60" s="273"/>
      <c r="I60" s="57"/>
      <c r="J60" s="57"/>
      <c r="K60" s="57"/>
      <c r="L60" s="57"/>
      <c r="M60" s="57"/>
    </row>
    <row r="61" spans="1:15">
      <c r="A61" s="127" t="s">
        <v>115</v>
      </c>
      <c r="B61" s="139">
        <f>+' BRKR Combined P&amp;L'!D35</f>
        <v>0.3939588688946018</v>
      </c>
      <c r="C61" s="140"/>
      <c r="D61" s="139">
        <f>+' BRKR Combined P&amp;L'!F35</f>
        <v>0.27573062261753506</v>
      </c>
      <c r="E61" s="256"/>
      <c r="F61" s="139">
        <f>+' BRKR Combined P&amp;L'!H35</f>
        <v>0.81910828025477667</v>
      </c>
      <c r="G61" s="140"/>
      <c r="H61" s="274">
        <f>+' BRKR Combined P&amp;L'!J35</f>
        <v>0.64631043256997489</v>
      </c>
      <c r="I61" s="57"/>
      <c r="J61" s="57"/>
      <c r="K61" s="57"/>
      <c r="L61" s="57"/>
      <c r="M61" s="57"/>
    </row>
    <row r="62" spans="1:15">
      <c r="A62" s="128" t="s">
        <v>71</v>
      </c>
      <c r="B62" s="129"/>
      <c r="C62" s="129"/>
      <c r="D62" s="129"/>
      <c r="E62" s="255"/>
      <c r="F62" s="296"/>
      <c r="G62" s="129"/>
      <c r="H62" s="275"/>
      <c r="I62" s="57"/>
      <c r="J62" s="57"/>
      <c r="K62" s="57"/>
      <c r="L62" s="57"/>
      <c r="M62" s="57"/>
    </row>
    <row r="63" spans="1:15">
      <c r="A63" s="69" t="s">
        <v>44</v>
      </c>
      <c r="B63" s="217">
        <v>-0.04</v>
      </c>
      <c r="C63" s="217"/>
      <c r="D63" s="217">
        <v>0.02</v>
      </c>
      <c r="E63" s="217"/>
      <c r="F63" s="217">
        <v>-0.01</v>
      </c>
      <c r="G63" s="239"/>
      <c r="H63" s="276">
        <v>0.04</v>
      </c>
      <c r="I63" s="57"/>
      <c r="J63" s="57"/>
      <c r="K63" s="214"/>
      <c r="L63" s="218"/>
      <c r="M63" s="57"/>
    </row>
    <row r="64" spans="1:15">
      <c r="A64" s="69" t="s">
        <v>45</v>
      </c>
      <c r="B64" s="217">
        <v>0.03</v>
      </c>
      <c r="C64" s="217"/>
      <c r="D64" s="217">
        <v>0.02</v>
      </c>
      <c r="E64" s="217"/>
      <c r="F64" s="217">
        <v>0.1</v>
      </c>
      <c r="G64" s="239"/>
      <c r="H64" s="276">
        <v>0.03</v>
      </c>
      <c r="I64" s="57"/>
      <c r="J64" s="57"/>
      <c r="K64" s="57"/>
      <c r="L64" s="57"/>
      <c r="M64" s="57"/>
    </row>
    <row r="65" spans="1:13">
      <c r="A65" s="69" t="s">
        <v>46</v>
      </c>
      <c r="B65" s="217">
        <v>0.05</v>
      </c>
      <c r="C65" s="217"/>
      <c r="D65" s="217">
        <v>0.04</v>
      </c>
      <c r="E65" s="217"/>
      <c r="F65" s="217">
        <v>0.18</v>
      </c>
      <c r="G65" s="239"/>
      <c r="H65" s="276">
        <v>0.14000000000000001</v>
      </c>
      <c r="I65" s="57"/>
      <c r="J65" s="57"/>
      <c r="K65" s="218"/>
      <c r="L65" s="218"/>
      <c r="M65" s="57"/>
    </row>
    <row r="66" spans="1:13">
      <c r="A66" s="69" t="s">
        <v>47</v>
      </c>
      <c r="B66" s="217">
        <v>0.01</v>
      </c>
      <c r="C66" s="217"/>
      <c r="D66" s="217">
        <v>0.01</v>
      </c>
      <c r="E66" s="217"/>
      <c r="F66" s="217">
        <v>0.03</v>
      </c>
      <c r="G66" s="239"/>
      <c r="H66" s="276">
        <v>0.04</v>
      </c>
      <c r="I66" s="57"/>
      <c r="J66" s="57"/>
      <c r="K66" s="57"/>
      <c r="L66" s="57"/>
      <c r="M66" s="57"/>
    </row>
    <row r="67" spans="1:13" ht="13.8" thickBot="1">
      <c r="A67" s="128" t="s">
        <v>118</v>
      </c>
      <c r="B67" s="297">
        <v>-0.01</v>
      </c>
      <c r="C67" s="235"/>
      <c r="D67" s="297">
        <v>0</v>
      </c>
      <c r="E67" s="235"/>
      <c r="F67" s="297">
        <v>-0.08</v>
      </c>
      <c r="G67" s="240"/>
      <c r="H67" s="277">
        <v>-0.04</v>
      </c>
      <c r="I67" s="57"/>
      <c r="J67" s="57"/>
      <c r="K67" s="57"/>
      <c r="L67" s="57"/>
      <c r="M67" s="57"/>
    </row>
    <row r="68" spans="1:13" ht="13.8" thickBot="1">
      <c r="A68" s="69" t="s">
        <v>72</v>
      </c>
      <c r="B68" s="217">
        <f>SUM(B63:B67)</f>
        <v>0.04</v>
      </c>
      <c r="C68" s="217"/>
      <c r="D68" s="217">
        <f>SUM(D63:D67)</f>
        <v>0.09</v>
      </c>
      <c r="E68" s="217"/>
      <c r="F68" s="217">
        <f>SUM(F63:F67)</f>
        <v>0.22000000000000003</v>
      </c>
      <c r="G68" s="71"/>
      <c r="H68" s="278">
        <f>SUM(H63:H67)</f>
        <v>0.21</v>
      </c>
      <c r="I68" s="57"/>
      <c r="J68" s="57"/>
      <c r="K68" s="57"/>
      <c r="L68" s="57"/>
      <c r="M68" s="57"/>
    </row>
    <row r="69" spans="1:13" ht="13.8" thickBot="1">
      <c r="A69" s="133" t="s">
        <v>117</v>
      </c>
      <c r="B69" s="141">
        <f>B61+B68</f>
        <v>0.43395886889460178</v>
      </c>
      <c r="C69" s="130"/>
      <c r="D69" s="141">
        <f>SUM(D61:D67)</f>
        <v>0.36573062261753508</v>
      </c>
      <c r="E69" s="268"/>
      <c r="F69" s="141">
        <f>F61+F68</f>
        <v>1.0391082802547766</v>
      </c>
      <c r="G69" s="130"/>
      <c r="H69" s="279">
        <f>SUM(H61:H67)</f>
        <v>0.85631043256997497</v>
      </c>
      <c r="I69" s="57"/>
      <c r="J69" s="57"/>
      <c r="K69" s="57"/>
      <c r="L69" s="57"/>
      <c r="M69" s="57"/>
    </row>
    <row r="70" spans="1:13" s="57" customFormat="1" ht="13.8" thickBot="1">
      <c r="A70" s="71"/>
      <c r="B70" s="223"/>
      <c r="C70" s="71"/>
      <c r="D70" s="102"/>
      <c r="F70" s="223"/>
      <c r="G70" s="71"/>
      <c r="H70" s="102"/>
    </row>
    <row r="71" spans="1:13">
      <c r="A71" s="67" t="s">
        <v>90</v>
      </c>
      <c r="B71" s="230"/>
      <c r="C71" s="84"/>
      <c r="D71" s="231"/>
      <c r="E71" s="257"/>
      <c r="F71" s="230"/>
      <c r="G71" s="84"/>
      <c r="H71" s="280"/>
    </row>
    <row r="72" spans="1:13">
      <c r="A72" s="68" t="s">
        <v>91</v>
      </c>
      <c r="B72" s="232">
        <f>+'Cash Flow'!E23</f>
        <v>52.40000000000002</v>
      </c>
      <c r="C72" s="71"/>
      <c r="D72" s="232">
        <f>+'Cash Flow'!G23</f>
        <v>27.500000000000004</v>
      </c>
      <c r="E72" s="57"/>
      <c r="F72" s="232">
        <f>+'Cash Flow'!I23</f>
        <v>77.199999999999918</v>
      </c>
      <c r="G72" s="71"/>
      <c r="H72" s="281">
        <f>+'Cash Flow'!K23</f>
        <v>107.40000000000003</v>
      </c>
    </row>
    <row r="73" spans="1:13">
      <c r="A73" s="69" t="s">
        <v>71</v>
      </c>
      <c r="B73" s="71"/>
      <c r="C73" s="71"/>
      <c r="D73" s="71"/>
      <c r="E73" s="57"/>
      <c r="F73" s="71"/>
      <c r="G73" s="71"/>
      <c r="H73" s="261"/>
    </row>
    <row r="74" spans="1:13" ht="13.8" thickBot="1">
      <c r="A74" s="69" t="s">
        <v>66</v>
      </c>
      <c r="B74" s="86">
        <f>+'Cash Flow'!E29</f>
        <v>-16.2</v>
      </c>
      <c r="C74" s="71"/>
      <c r="D74" s="86">
        <f>+'Cash Flow'!G29</f>
        <v>-11.4</v>
      </c>
      <c r="E74" s="57"/>
      <c r="F74" s="86">
        <f>+'Cash Flow'!I29</f>
        <v>-44.8</v>
      </c>
      <c r="G74" s="71"/>
      <c r="H74" s="263">
        <f>+'Cash Flow'!K29</f>
        <v>-28.9</v>
      </c>
    </row>
    <row r="75" spans="1:13" ht="13.8" thickBot="1">
      <c r="A75" s="103" t="s">
        <v>92</v>
      </c>
      <c r="B75" s="233">
        <f>+B72+B74</f>
        <v>36.200000000000017</v>
      </c>
      <c r="C75" s="83"/>
      <c r="D75" s="233">
        <f>+D72+D74</f>
        <v>16.100000000000001</v>
      </c>
      <c r="E75" s="258"/>
      <c r="F75" s="233">
        <f>+F72+F74</f>
        <v>32.39999999999992</v>
      </c>
      <c r="G75" s="83"/>
      <c r="H75" s="282">
        <f>+H72+H74</f>
        <v>78.500000000000028</v>
      </c>
    </row>
    <row r="76" spans="1:13">
      <c r="E76" s="57"/>
    </row>
    <row r="77" spans="1:13">
      <c r="E77" s="57"/>
    </row>
    <row r="78" spans="1:13" ht="13.95" customHeight="1"/>
    <row r="79" spans="1:13" ht="77.25" customHeight="1">
      <c r="A79" s="307"/>
      <c r="B79" s="307"/>
      <c r="C79" s="307"/>
      <c r="D79" s="307"/>
      <c r="E79" s="307"/>
      <c r="F79" s="254"/>
      <c r="G79" s="254"/>
      <c r="H79" s="254"/>
    </row>
    <row r="80" spans="1:13" ht="13.95" customHeight="1"/>
    <row r="81" ht="13.95" customHeight="1"/>
    <row r="82" ht="13.95" customHeight="1"/>
    <row r="83" ht="13.95" customHeight="1"/>
    <row r="84" ht="13.95" customHeight="1"/>
    <row r="85" ht="13.95" customHeight="1"/>
    <row r="86" ht="13.95" customHeight="1"/>
  </sheetData>
  <sheetProtection sheet="1" objects="1" scenarios="1"/>
  <mergeCells count="4">
    <mergeCell ref="I9:J9"/>
    <mergeCell ref="A79:E79"/>
    <mergeCell ref="B4:D4"/>
    <mergeCell ref="F4:H4"/>
  </mergeCells>
  <pageMargins left="0.7" right="0.7" top="0.75" bottom="0.75" header="0.3" footer="0.3"/>
  <pageSetup scale="73" fitToHeight="0" orientation="portrait" r:id="rId1"/>
  <rowBreaks count="1" manualBreakCount="1">
    <brk id="70" max="7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1"/>
  <sheetViews>
    <sheetView zoomScale="90" zoomScaleNormal="90" workbookViewId="0">
      <pane xSplit="1" ySplit="5" topLeftCell="B6" activePane="bottomRight" state="frozen"/>
      <selection activeCell="F39" sqref="F39"/>
      <selection pane="topRight" activeCell="F39" sqref="F39"/>
      <selection pane="bottomLeft" activeCell="F39" sqref="F39"/>
      <selection pane="bottomRight" activeCell="K21" sqref="K21"/>
    </sheetView>
  </sheetViews>
  <sheetFormatPr defaultColWidth="8.77734375" defaultRowHeight="13.2"/>
  <cols>
    <col min="1" max="1" width="72.33203125" style="176" customWidth="1"/>
    <col min="2" max="2" width="16.33203125" style="176" customWidth="1"/>
    <col min="3" max="3" width="2.33203125" style="176" customWidth="1"/>
    <col min="4" max="4" width="16.33203125" style="176" customWidth="1"/>
    <col min="5" max="5" width="2.33203125" style="253" customWidth="1"/>
    <col min="6" max="6" width="16.33203125" style="176" customWidth="1"/>
    <col min="7" max="7" width="2.33203125" style="176" customWidth="1"/>
    <col min="8" max="8" width="16.33203125" style="176" customWidth="1"/>
    <col min="9" max="16384" width="8.77734375" style="176"/>
  </cols>
  <sheetData>
    <row r="1" spans="1:8" ht="15.6">
      <c r="A1" s="173" t="s">
        <v>39</v>
      </c>
      <c r="B1" s="174"/>
      <c r="C1" s="174"/>
      <c r="D1" s="175"/>
      <c r="F1" s="174"/>
      <c r="G1" s="174"/>
      <c r="H1" s="175"/>
    </row>
    <row r="2" spans="1:8" ht="15.6">
      <c r="A2" s="173" t="s">
        <v>168</v>
      </c>
      <c r="B2" s="174"/>
      <c r="C2" s="174"/>
      <c r="D2" s="175"/>
      <c r="F2" s="174"/>
      <c r="G2" s="174"/>
      <c r="H2" s="175"/>
    </row>
    <row r="3" spans="1:8">
      <c r="A3" s="177"/>
      <c r="B3" s="174"/>
      <c r="C3" s="174"/>
      <c r="D3" s="178"/>
      <c r="F3" s="174"/>
      <c r="G3" s="174"/>
      <c r="H3" s="178"/>
    </row>
    <row r="4" spans="1:8" ht="13.8" thickBot="1">
      <c r="A4" s="138" t="s">
        <v>36</v>
      </c>
      <c r="B4" s="304" t="s">
        <v>158</v>
      </c>
      <c r="C4" s="304"/>
      <c r="D4" s="304"/>
      <c r="F4" s="304" t="s">
        <v>159</v>
      </c>
      <c r="G4" s="304"/>
      <c r="H4" s="304"/>
    </row>
    <row r="5" spans="1:8" ht="13.8" thickBot="1">
      <c r="A5" s="177"/>
      <c r="B5" s="120">
        <v>2019</v>
      </c>
      <c r="C5" s="50"/>
      <c r="D5" s="120">
        <v>2018</v>
      </c>
      <c r="F5" s="120">
        <v>2019</v>
      </c>
      <c r="G5" s="50"/>
      <c r="H5" s="120">
        <v>2018</v>
      </c>
    </row>
    <row r="6" spans="1:8">
      <c r="A6" s="179" t="s">
        <v>126</v>
      </c>
      <c r="B6" s="180"/>
      <c r="C6" s="181"/>
      <c r="D6" s="181"/>
      <c r="E6" s="181"/>
      <c r="F6" s="180"/>
      <c r="G6" s="181"/>
      <c r="H6" s="182"/>
    </row>
    <row r="7" spans="1:8">
      <c r="A7" s="183" t="s">
        <v>127</v>
      </c>
      <c r="B7" s="184">
        <v>143.69999999999999</v>
      </c>
      <c r="C7" s="185"/>
      <c r="D7" s="201">
        <v>139.5</v>
      </c>
      <c r="F7" s="184">
        <v>422.4</v>
      </c>
      <c r="G7" s="185"/>
      <c r="H7" s="285">
        <v>411.2</v>
      </c>
    </row>
    <row r="8" spans="1:8">
      <c r="A8" s="183" t="s">
        <v>128</v>
      </c>
      <c r="B8" s="186">
        <v>158.19999999999999</v>
      </c>
      <c r="C8" s="185"/>
      <c r="D8" s="185">
        <v>134.6</v>
      </c>
      <c r="F8" s="186">
        <v>446.9</v>
      </c>
      <c r="G8" s="185"/>
      <c r="H8" s="286">
        <v>393.9</v>
      </c>
    </row>
    <row r="9" spans="1:8">
      <c r="A9" s="183" t="s">
        <v>129</v>
      </c>
      <c r="B9" s="186">
        <v>169.9</v>
      </c>
      <c r="C9" s="185"/>
      <c r="D9" s="185">
        <v>143</v>
      </c>
      <c r="F9" s="186">
        <v>461.7</v>
      </c>
      <c r="G9" s="185"/>
      <c r="H9" s="286">
        <v>401.4</v>
      </c>
    </row>
    <row r="10" spans="1:8">
      <c r="A10" s="183" t="s">
        <v>130</v>
      </c>
      <c r="B10" s="186">
        <v>52.5</v>
      </c>
      <c r="C10" s="185"/>
      <c r="D10" s="185">
        <v>50.9</v>
      </c>
      <c r="F10" s="186">
        <v>152.19999999999999</v>
      </c>
      <c r="G10" s="185"/>
      <c r="H10" s="286">
        <v>139.19999999999999</v>
      </c>
    </row>
    <row r="11" spans="1:8" ht="13.8" thickBot="1">
      <c r="A11" s="183" t="s">
        <v>131</v>
      </c>
      <c r="B11" s="186">
        <v>-3.2</v>
      </c>
      <c r="C11" s="185"/>
      <c r="D11" s="185">
        <v>-1.4</v>
      </c>
      <c r="F11" s="186">
        <v>-10.5</v>
      </c>
      <c r="G11" s="185"/>
      <c r="H11" s="286">
        <v>-3.7</v>
      </c>
    </row>
    <row r="12" spans="1:8" ht="13.8" thickBot="1">
      <c r="A12" s="187" t="s">
        <v>132</v>
      </c>
      <c r="B12" s="188">
        <f>SUM(B6:B11)</f>
        <v>521.09999999999991</v>
      </c>
      <c r="C12" s="86"/>
      <c r="D12" s="188">
        <f>SUM(D6:D11)</f>
        <v>466.6</v>
      </c>
      <c r="E12" s="283"/>
      <c r="F12" s="188">
        <f>SUM(F6:F11)</f>
        <v>1472.7</v>
      </c>
      <c r="G12" s="86"/>
      <c r="H12" s="287">
        <f>SUM(H6:H11)</f>
        <v>1342</v>
      </c>
    </row>
    <row r="13" spans="1:8" ht="13.8" thickBot="1"/>
    <row r="14" spans="1:8">
      <c r="A14" s="179" t="s">
        <v>133</v>
      </c>
      <c r="B14" s="180"/>
      <c r="C14" s="181"/>
      <c r="D14" s="181"/>
      <c r="E14" s="181"/>
      <c r="F14" s="180"/>
      <c r="G14" s="181"/>
      <c r="H14" s="182"/>
    </row>
    <row r="15" spans="1:8">
      <c r="A15" s="183" t="s">
        <v>134</v>
      </c>
      <c r="B15" s="184">
        <v>135.5</v>
      </c>
      <c r="C15" s="185"/>
      <c r="D15" s="201">
        <v>134.1</v>
      </c>
      <c r="F15" s="184">
        <v>379.3</v>
      </c>
      <c r="G15" s="185"/>
      <c r="H15" s="285">
        <v>347.3</v>
      </c>
    </row>
    <row r="16" spans="1:8">
      <c r="A16" s="183" t="s">
        <v>135</v>
      </c>
      <c r="B16" s="186">
        <v>178.7</v>
      </c>
      <c r="C16" s="185"/>
      <c r="D16" s="185">
        <f>44.9+114.6</f>
        <v>159.5</v>
      </c>
      <c r="F16" s="186">
        <v>500.1</v>
      </c>
      <c r="G16" s="185"/>
      <c r="H16" s="286">
        <f>135.3+346.4</f>
        <v>481.7</v>
      </c>
    </row>
    <row r="17" spans="1:8">
      <c r="A17" s="183" t="s">
        <v>136</v>
      </c>
      <c r="B17" s="186">
        <v>158.5</v>
      </c>
      <c r="C17" s="185"/>
      <c r="D17" s="185">
        <v>134.4</v>
      </c>
      <c r="F17" s="186">
        <v>464.5</v>
      </c>
      <c r="G17" s="185"/>
      <c r="H17" s="286">
        <v>396.8</v>
      </c>
    </row>
    <row r="18" spans="1:8" ht="13.8" thickBot="1">
      <c r="A18" s="183" t="s">
        <v>137</v>
      </c>
      <c r="B18" s="186">
        <v>48.4</v>
      </c>
      <c r="C18" s="185"/>
      <c r="D18" s="185">
        <v>38.6</v>
      </c>
      <c r="F18" s="186">
        <v>128.80000000000001</v>
      </c>
      <c r="G18" s="185"/>
      <c r="H18" s="286">
        <v>116.2</v>
      </c>
    </row>
    <row r="19" spans="1:8" ht="13.8" thickBot="1">
      <c r="A19" s="187" t="s">
        <v>132</v>
      </c>
      <c r="B19" s="188">
        <f>SUM(B15:B18)</f>
        <v>521.1</v>
      </c>
      <c r="C19" s="86"/>
      <c r="D19" s="188">
        <f>SUM(D15:D18)</f>
        <v>466.6</v>
      </c>
      <c r="E19" s="283"/>
      <c r="F19" s="188">
        <f>SUM(F15:F18)</f>
        <v>1472.7</v>
      </c>
      <c r="G19" s="86"/>
      <c r="H19" s="287">
        <f>SUM(H15:H18)</f>
        <v>1342</v>
      </c>
    </row>
    <row r="20" spans="1:8" ht="13.8" thickBot="1"/>
    <row r="21" spans="1:8" ht="13.8" thickBot="1">
      <c r="A21" s="189" t="s">
        <v>138</v>
      </c>
      <c r="B21" s="308" t="s">
        <v>141</v>
      </c>
      <c r="C21" s="309"/>
      <c r="D21" s="309"/>
      <c r="E21" s="309"/>
      <c r="F21" s="309"/>
      <c r="G21" s="309"/>
      <c r="H21" s="310"/>
    </row>
    <row r="22" spans="1:8">
      <c r="A22" s="191" t="s">
        <v>93</v>
      </c>
      <c r="B22" s="192">
        <f>+' BRKR Combined P&amp;L'!F8</f>
        <v>466.6</v>
      </c>
      <c r="C22" s="193"/>
      <c r="D22" s="192">
        <v>435.6</v>
      </c>
      <c r="E22" s="190"/>
      <c r="F22" s="192">
        <f>+' BRKR Combined P&amp;L'!J8</f>
        <v>1342</v>
      </c>
      <c r="G22" s="193"/>
      <c r="H22" s="288">
        <v>1235.4000000000001</v>
      </c>
    </row>
    <row r="23" spans="1:8">
      <c r="A23" s="194" t="s">
        <v>71</v>
      </c>
      <c r="B23" s="195"/>
      <c r="C23" s="195"/>
      <c r="D23" s="195"/>
      <c r="E23" s="195"/>
      <c r="F23" s="195"/>
      <c r="G23" s="195"/>
      <c r="H23" s="196"/>
    </row>
    <row r="24" spans="1:8">
      <c r="A24" s="194" t="s">
        <v>97</v>
      </c>
      <c r="B24" s="197">
        <v>29.9</v>
      </c>
      <c r="C24" s="190"/>
      <c r="D24" s="197">
        <v>6.4</v>
      </c>
      <c r="E24" s="190"/>
      <c r="F24" s="197">
        <v>94.4</v>
      </c>
      <c r="G24" s="190"/>
      <c r="H24" s="289">
        <v>11.2</v>
      </c>
    </row>
    <row r="25" spans="1:8" ht="13.8" thickBot="1">
      <c r="A25" s="194" t="s">
        <v>95</v>
      </c>
      <c r="B25" s="198">
        <v>35.299999999999997</v>
      </c>
      <c r="C25" s="193"/>
      <c r="D25" s="198">
        <v>30.4</v>
      </c>
      <c r="E25" s="190"/>
      <c r="F25" s="198">
        <v>80.099999999999994</v>
      </c>
      <c r="G25" s="193"/>
      <c r="H25" s="290">
        <v>57.8</v>
      </c>
    </row>
    <row r="26" spans="1:8">
      <c r="A26" s="247" t="s">
        <v>150</v>
      </c>
      <c r="B26" s="197">
        <f>SUM(B24:B25)</f>
        <v>65.199999999999989</v>
      </c>
      <c r="C26" s="190"/>
      <c r="D26" s="197">
        <f>SUM(D24:D25)</f>
        <v>36.799999999999997</v>
      </c>
      <c r="E26" s="190"/>
      <c r="F26" s="197">
        <f>SUM(F24:F25)</f>
        <v>174.5</v>
      </c>
      <c r="G26" s="190"/>
      <c r="H26" s="289">
        <f>SUM(H24:H25)</f>
        <v>69</v>
      </c>
    </row>
    <row r="27" spans="1:8" ht="13.8" thickBot="1">
      <c r="A27" s="194" t="s">
        <v>94</v>
      </c>
      <c r="B27" s="198">
        <v>-10.7</v>
      </c>
      <c r="C27" s="193"/>
      <c r="D27" s="198">
        <v>-5.8</v>
      </c>
      <c r="E27" s="190"/>
      <c r="F27" s="198">
        <v>-43.8</v>
      </c>
      <c r="G27" s="193"/>
      <c r="H27" s="290">
        <v>37.6</v>
      </c>
    </row>
    <row r="28" spans="1:8" ht="13.8" thickBot="1">
      <c r="A28" s="194" t="s">
        <v>72</v>
      </c>
      <c r="B28" s="199">
        <f>SUM(B26:B27)</f>
        <v>54.499999999999986</v>
      </c>
      <c r="C28" s="193"/>
      <c r="D28" s="199">
        <f>SUM(D26:D27)</f>
        <v>30.999999999999996</v>
      </c>
      <c r="E28" s="190"/>
      <c r="F28" s="199">
        <f>SUM(F26:F27)</f>
        <v>130.69999999999999</v>
      </c>
      <c r="G28" s="193"/>
      <c r="H28" s="291">
        <f>SUM(H26:H27)</f>
        <v>106.6</v>
      </c>
    </row>
    <row r="29" spans="1:8">
      <c r="A29" s="191" t="s">
        <v>96</v>
      </c>
      <c r="B29" s="192">
        <f>+B22+B28</f>
        <v>521.1</v>
      </c>
      <c r="C29" s="193"/>
      <c r="D29" s="192">
        <f>+D22+D28</f>
        <v>466.6</v>
      </c>
      <c r="E29" s="190"/>
      <c r="F29" s="192">
        <f>+F22+F28</f>
        <v>1472.7</v>
      </c>
      <c r="G29" s="193"/>
      <c r="H29" s="288">
        <f>+H22+H28</f>
        <v>1342</v>
      </c>
    </row>
    <row r="30" spans="1:8">
      <c r="A30" s="247" t="s">
        <v>149</v>
      </c>
      <c r="B30" s="250">
        <f>(B29-B22)/B22</f>
        <v>0.11680240034290612</v>
      </c>
      <c r="C30" s="193"/>
      <c r="D30" s="250">
        <f>(D29-D22)/D22</f>
        <v>7.1166207529843886E-2</v>
      </c>
      <c r="E30" s="190"/>
      <c r="F30" s="250">
        <f>(F29-F22)/F22</f>
        <v>9.7391952309985125E-2</v>
      </c>
      <c r="G30" s="193"/>
      <c r="H30" s="292">
        <f>(H29-H22)/H22</f>
        <v>8.6287841994495629E-2</v>
      </c>
    </row>
    <row r="31" spans="1:8">
      <c r="A31" s="247" t="s">
        <v>148</v>
      </c>
      <c r="B31" s="250">
        <v>7.5999999999999998E-2</v>
      </c>
      <c r="C31" s="193"/>
      <c r="D31" s="250">
        <v>7.0000000000000007E-2</v>
      </c>
      <c r="E31" s="190"/>
      <c r="F31" s="250">
        <v>0.06</v>
      </c>
      <c r="G31" s="193"/>
      <c r="H31" s="292">
        <v>4.7E-2</v>
      </c>
    </row>
    <row r="32" spans="1:8" ht="13.8" thickBot="1">
      <c r="A32" s="248" t="s">
        <v>151</v>
      </c>
      <c r="B32" s="234">
        <v>0.14000000000000001</v>
      </c>
      <c r="C32" s="200"/>
      <c r="D32" s="202">
        <v>8.5000000000000006E-2</v>
      </c>
      <c r="E32" s="284"/>
      <c r="F32" s="234">
        <v>0.13</v>
      </c>
      <c r="G32" s="200"/>
      <c r="H32" s="293">
        <v>5.6000000000000001E-2</v>
      </c>
    </row>
    <row r="33" spans="1:8" ht="13.8" thickBot="1"/>
    <row r="34" spans="1:8" ht="13.8" thickBot="1">
      <c r="A34" s="189" t="s">
        <v>138</v>
      </c>
      <c r="B34" s="308" t="s">
        <v>140</v>
      </c>
      <c r="C34" s="309"/>
      <c r="D34" s="309"/>
      <c r="E34" s="309"/>
      <c r="F34" s="309"/>
      <c r="G34" s="309"/>
      <c r="H34" s="310"/>
    </row>
    <row r="35" spans="1:8">
      <c r="A35" s="191" t="s">
        <v>93</v>
      </c>
      <c r="B35" s="192">
        <f>+D42</f>
        <v>417.1</v>
      </c>
      <c r="C35" s="193"/>
      <c r="D35" s="192">
        <v>390.6</v>
      </c>
      <c r="E35" s="190"/>
      <c r="F35" s="192">
        <f>+H42</f>
        <v>1206.5</v>
      </c>
      <c r="G35" s="193"/>
      <c r="H35" s="288">
        <v>1099.5</v>
      </c>
    </row>
    <row r="36" spans="1:8">
      <c r="A36" s="194" t="s">
        <v>71</v>
      </c>
      <c r="B36" s="195"/>
      <c r="C36" s="195"/>
      <c r="D36" s="195"/>
      <c r="E36" s="195"/>
      <c r="F36" s="195"/>
      <c r="G36" s="195"/>
      <c r="H36" s="196"/>
    </row>
    <row r="37" spans="1:8">
      <c r="A37" s="194" t="s">
        <v>97</v>
      </c>
      <c r="B37" s="197">
        <v>27.9</v>
      </c>
      <c r="C37" s="190"/>
      <c r="D37" s="197">
        <v>6.4</v>
      </c>
      <c r="E37" s="190"/>
      <c r="F37" s="197">
        <v>91.4</v>
      </c>
      <c r="G37" s="190"/>
      <c r="H37" s="289">
        <v>11.2</v>
      </c>
    </row>
    <row r="38" spans="1:8" ht="13.8" thickBot="1">
      <c r="A38" s="194" t="s">
        <v>95</v>
      </c>
      <c r="B38" s="198">
        <v>35.700000000000003</v>
      </c>
      <c r="C38" s="193"/>
      <c r="D38" s="198">
        <v>25.4</v>
      </c>
      <c r="E38" s="190"/>
      <c r="F38" s="198">
        <v>70.5</v>
      </c>
      <c r="G38" s="193"/>
      <c r="H38" s="290">
        <v>64.3</v>
      </c>
    </row>
    <row r="39" spans="1:8">
      <c r="A39" s="247" t="s">
        <v>150</v>
      </c>
      <c r="B39" s="197">
        <f>SUM(B37:B38)</f>
        <v>63.6</v>
      </c>
      <c r="C39" s="190"/>
      <c r="D39" s="197">
        <f>SUM(D37:D38)</f>
        <v>31.799999999999997</v>
      </c>
      <c r="E39" s="190"/>
      <c r="F39" s="197">
        <f>SUM(F37:F38)</f>
        <v>161.9</v>
      </c>
      <c r="G39" s="190"/>
      <c r="H39" s="289">
        <f>SUM(H37:H38)</f>
        <v>75.5</v>
      </c>
    </row>
    <row r="40" spans="1:8" ht="13.8" thickBot="1">
      <c r="A40" s="194" t="s">
        <v>94</v>
      </c>
      <c r="B40" s="198">
        <v>-8.9</v>
      </c>
      <c r="C40" s="193"/>
      <c r="D40" s="198">
        <v>-5.3</v>
      </c>
      <c r="E40" s="190"/>
      <c r="F40" s="198">
        <v>-37.4</v>
      </c>
      <c r="G40" s="193"/>
      <c r="H40" s="290">
        <v>31.5</v>
      </c>
    </row>
    <row r="41" spans="1:8" ht="13.8" thickBot="1">
      <c r="A41" s="194" t="s">
        <v>72</v>
      </c>
      <c r="B41" s="199">
        <f>SUM(B39:B40)</f>
        <v>54.7</v>
      </c>
      <c r="C41" s="193"/>
      <c r="D41" s="199">
        <f>SUM(D39:D40)</f>
        <v>26.499999999999996</v>
      </c>
      <c r="E41" s="190"/>
      <c r="F41" s="199">
        <f>SUM(F39:F40)</f>
        <v>124.5</v>
      </c>
      <c r="G41" s="193"/>
      <c r="H41" s="291">
        <f>SUM(H39:H40)</f>
        <v>107</v>
      </c>
    </row>
    <row r="42" spans="1:8">
      <c r="A42" s="191" t="s">
        <v>96</v>
      </c>
      <c r="B42" s="192">
        <f>+B35+B41</f>
        <v>471.8</v>
      </c>
      <c r="C42" s="193"/>
      <c r="D42" s="192">
        <f>+D35+D41</f>
        <v>417.1</v>
      </c>
      <c r="E42" s="190"/>
      <c r="F42" s="192">
        <f>+F35+F41</f>
        <v>1331</v>
      </c>
      <c r="G42" s="193"/>
      <c r="H42" s="288">
        <f>+H35+H41</f>
        <v>1206.5</v>
      </c>
    </row>
    <row r="43" spans="1:8">
      <c r="A43" s="247" t="s">
        <v>149</v>
      </c>
      <c r="B43" s="250">
        <f>(B42-B35)/B35</f>
        <v>0.13114361064492924</v>
      </c>
      <c r="C43" s="193"/>
      <c r="D43" s="250">
        <f>(D42-D35)/D35</f>
        <v>6.7844342037890415E-2</v>
      </c>
      <c r="E43" s="190"/>
      <c r="F43" s="250">
        <f>(F42-F35)/F35</f>
        <v>0.10319104848736013</v>
      </c>
      <c r="G43" s="193"/>
      <c r="H43" s="292">
        <f>(H42-H35)/H35</f>
        <v>9.731696225557071E-2</v>
      </c>
    </row>
    <row r="44" spans="1:8">
      <c r="A44" s="247" t="s">
        <v>148</v>
      </c>
      <c r="B44" s="250">
        <v>8.5999999999999993E-2</v>
      </c>
      <c r="C44" s="193"/>
      <c r="D44" s="250">
        <v>6.5000000000000002E-2</v>
      </c>
      <c r="E44" s="190"/>
      <c r="F44" s="250">
        <v>5.8000000000000003E-2</v>
      </c>
      <c r="G44" s="193"/>
      <c r="H44" s="292">
        <v>5.8000000000000003E-2</v>
      </c>
    </row>
    <row r="45" spans="1:8" ht="13.8" thickBot="1">
      <c r="A45" s="248" t="s">
        <v>151</v>
      </c>
      <c r="B45" s="234">
        <v>0.153</v>
      </c>
      <c r="C45" s="200"/>
      <c r="D45" s="202">
        <v>8.2000000000000003E-2</v>
      </c>
      <c r="E45" s="284"/>
      <c r="F45" s="234">
        <v>0.13400000000000001</v>
      </c>
      <c r="G45" s="200"/>
      <c r="H45" s="293">
        <v>6.9000000000000006E-2</v>
      </c>
    </row>
    <row r="46" spans="1:8" ht="13.8" thickBot="1"/>
    <row r="47" spans="1:8" ht="13.8" thickBot="1">
      <c r="A47" s="189" t="s">
        <v>138</v>
      </c>
      <c r="B47" s="308" t="s">
        <v>142</v>
      </c>
      <c r="C47" s="309"/>
      <c r="D47" s="309"/>
      <c r="E47" s="309"/>
      <c r="F47" s="309"/>
      <c r="G47" s="309"/>
      <c r="H47" s="310"/>
    </row>
    <row r="48" spans="1:8">
      <c r="A48" s="191" t="s">
        <v>93</v>
      </c>
      <c r="B48" s="192">
        <f>+D55</f>
        <v>49.5</v>
      </c>
      <c r="C48" s="193"/>
      <c r="D48" s="192">
        <v>45</v>
      </c>
      <c r="E48" s="190"/>
      <c r="F48" s="192">
        <f>+H55</f>
        <v>135.5</v>
      </c>
      <c r="G48" s="193"/>
      <c r="H48" s="288">
        <v>135.9</v>
      </c>
    </row>
    <row r="49" spans="1:8">
      <c r="A49" s="194" t="s">
        <v>71</v>
      </c>
      <c r="B49" s="195"/>
      <c r="C49" s="195"/>
      <c r="D49" s="195"/>
      <c r="E49" s="195"/>
      <c r="F49" s="195"/>
      <c r="G49" s="195"/>
      <c r="H49" s="196"/>
    </row>
    <row r="50" spans="1:8">
      <c r="A50" s="194" t="s">
        <v>97</v>
      </c>
      <c r="B50" s="197">
        <v>2</v>
      </c>
      <c r="C50" s="190"/>
      <c r="D50" s="197">
        <v>0</v>
      </c>
      <c r="E50" s="190"/>
      <c r="F50" s="197">
        <v>3</v>
      </c>
      <c r="G50" s="190"/>
      <c r="H50" s="289">
        <v>0</v>
      </c>
    </row>
    <row r="51" spans="1:8" ht="13.8" thickBot="1">
      <c r="A51" s="194" t="s">
        <v>95</v>
      </c>
      <c r="B51" s="198">
        <v>-0.4</v>
      </c>
      <c r="C51" s="193"/>
      <c r="D51" s="198">
        <v>5</v>
      </c>
      <c r="E51" s="190"/>
      <c r="F51" s="198">
        <v>9.5</v>
      </c>
      <c r="G51" s="193"/>
      <c r="H51" s="290">
        <v>-6.5</v>
      </c>
    </row>
    <row r="52" spans="1:8">
      <c r="A52" s="247" t="s">
        <v>150</v>
      </c>
      <c r="B52" s="197">
        <f>SUM(B50:B51)</f>
        <v>1.6</v>
      </c>
      <c r="C52" s="190"/>
      <c r="D52" s="197">
        <f>SUM(D50:D51)</f>
        <v>5</v>
      </c>
      <c r="E52" s="190"/>
      <c r="F52" s="197">
        <f>SUM(F50:F51)</f>
        <v>12.5</v>
      </c>
      <c r="G52" s="190"/>
      <c r="H52" s="289">
        <f>SUM(H50:H51)</f>
        <v>-6.5</v>
      </c>
    </row>
    <row r="53" spans="1:8" ht="13.8" thickBot="1">
      <c r="A53" s="194" t="s">
        <v>94</v>
      </c>
      <c r="B53" s="198">
        <v>-1.8</v>
      </c>
      <c r="C53" s="193"/>
      <c r="D53" s="198">
        <v>-0.5</v>
      </c>
      <c r="E53" s="190"/>
      <c r="F53" s="198">
        <v>-6.3</v>
      </c>
      <c r="G53" s="193"/>
      <c r="H53" s="290">
        <v>6.1</v>
      </c>
    </row>
    <row r="54" spans="1:8" ht="13.8" thickBot="1">
      <c r="A54" s="194" t="s">
        <v>72</v>
      </c>
      <c r="B54" s="199">
        <f>SUM(B52:B53)</f>
        <v>-0.19999999999999996</v>
      </c>
      <c r="C54" s="193"/>
      <c r="D54" s="199">
        <f>SUM(D52:D53)</f>
        <v>4.5</v>
      </c>
      <c r="E54" s="190"/>
      <c r="F54" s="199">
        <f>SUM(F52:F53)</f>
        <v>6.2</v>
      </c>
      <c r="G54" s="193"/>
      <c r="H54" s="291">
        <f>SUM(H52:H53)</f>
        <v>-0.40000000000000036</v>
      </c>
    </row>
    <row r="55" spans="1:8">
      <c r="A55" s="191" t="s">
        <v>96</v>
      </c>
      <c r="B55" s="192">
        <f>+B48+B54</f>
        <v>49.3</v>
      </c>
      <c r="C55" s="193"/>
      <c r="D55" s="192">
        <f>+D48+D54</f>
        <v>49.5</v>
      </c>
      <c r="E55" s="190"/>
      <c r="F55" s="192">
        <f>+F48+F54</f>
        <v>141.69999999999999</v>
      </c>
      <c r="G55" s="193"/>
      <c r="H55" s="288">
        <f>+H48+H54</f>
        <v>135.5</v>
      </c>
    </row>
    <row r="56" spans="1:8">
      <c r="A56" s="247" t="s">
        <v>149</v>
      </c>
      <c r="B56" s="250">
        <f>(B55-B48)/B48</f>
        <v>-4.0404040404040976E-3</v>
      </c>
      <c r="C56" s="193"/>
      <c r="D56" s="250">
        <f>(D55-D48)/D48</f>
        <v>0.1</v>
      </c>
      <c r="E56" s="190"/>
      <c r="F56" s="250">
        <f>(F55-F48)/F48</f>
        <v>4.575645756457556E-2</v>
      </c>
      <c r="G56" s="193"/>
      <c r="H56" s="292">
        <f>(H55-H48)/H48</f>
        <v>-2.9433406916851042E-3</v>
      </c>
    </row>
    <row r="57" spans="1:8">
      <c r="A57" s="247" t="s">
        <v>148</v>
      </c>
      <c r="B57" s="250">
        <v>-8.0000000000000002E-3</v>
      </c>
      <c r="C57" s="193"/>
      <c r="D57" s="250">
        <v>0.111</v>
      </c>
      <c r="E57" s="190"/>
      <c r="F57" s="250">
        <v>7.0000000000000007E-2</v>
      </c>
      <c r="G57" s="193"/>
      <c r="H57" s="292">
        <v>-4.8000000000000001E-2</v>
      </c>
    </row>
    <row r="58" spans="1:8" ht="13.8" thickBot="1">
      <c r="A58" s="248" t="s">
        <v>151</v>
      </c>
      <c r="B58" s="234">
        <v>3.2000000000000001E-2</v>
      </c>
      <c r="C58" s="200"/>
      <c r="D58" s="202">
        <v>0.111</v>
      </c>
      <c r="E58" s="284"/>
      <c r="F58" s="234">
        <v>9.1999999999999998E-2</v>
      </c>
      <c r="G58" s="200"/>
      <c r="H58" s="293">
        <v>-4.8000000000000001E-2</v>
      </c>
    </row>
    <row r="59" spans="1:8">
      <c r="A59" s="249"/>
      <c r="B59" s="251"/>
      <c r="C59" s="193"/>
      <c r="D59" s="252"/>
      <c r="E59" s="190"/>
      <c r="F59" s="251"/>
      <c r="G59" s="193"/>
      <c r="H59" s="252"/>
    </row>
    <row r="60" spans="1:8">
      <c r="A60" s="253"/>
      <c r="B60" s="253"/>
      <c r="C60" s="253"/>
      <c r="D60" s="253"/>
      <c r="F60" s="253"/>
      <c r="G60" s="253"/>
      <c r="H60" s="253"/>
    </row>
    <row r="61" spans="1:8">
      <c r="A61" s="253"/>
      <c r="B61" s="253"/>
      <c r="C61" s="253"/>
      <c r="D61" s="253"/>
      <c r="F61" s="253"/>
      <c r="G61" s="253"/>
      <c r="H61" s="253"/>
    </row>
  </sheetData>
  <sheetProtection sheet="1" objects="1" scenarios="1"/>
  <mergeCells count="5">
    <mergeCell ref="B4:D4"/>
    <mergeCell ref="F4:H4"/>
    <mergeCell ref="B21:H21"/>
    <mergeCell ref="B34:H34"/>
    <mergeCell ref="B47:H47"/>
  </mergeCells>
  <pageMargins left="0.7" right="0.7" top="0.75" bottom="0.75" header="0.3" footer="0.3"/>
  <pageSetup scale="69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BRKR BS</vt:lpstr>
      <vt:lpstr> BRKR Combined P&amp;L</vt:lpstr>
      <vt:lpstr>Cash Flow</vt:lpstr>
      <vt:lpstr>Non GAAP Recon</vt:lpstr>
      <vt:lpstr>Revenue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2019-10-31T16:53:09Z</cp:lastPrinted>
  <dcterms:created xsi:type="dcterms:W3CDTF">2001-02-22T14:58:12Z</dcterms:created>
  <dcterms:modified xsi:type="dcterms:W3CDTF">2019-10-31T19:07:45Z</dcterms:modified>
</cp:coreProperties>
</file>