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way\Documents\Bruker\"/>
    </mc:Choice>
  </mc:AlternateContent>
  <xr:revisionPtr revIDLastSave="0" documentId="8_{B55FE16B-B914-4558-9C04-6E389F64E8F8}" xr6:coauthVersionLast="47" xr6:coauthVersionMax="47" xr10:uidLastSave="{00000000-0000-0000-0000-000000000000}"/>
  <bookViews>
    <workbookView xWindow="735" yWindow="735" windowWidth="18480" windowHeight="8790" tabRatio="762" xr2:uid="{00000000-000D-0000-FFFF-FFFF00000000}"/>
  </bookViews>
  <sheets>
    <sheet name="BRKR BS" sheetId="101" r:id="rId1"/>
    <sheet name=" BRKR Combined P&amp;L" sheetId="115" r:id="rId2"/>
    <sheet name="Cash Flow" sheetId="129" r:id="rId3"/>
    <sheet name="Non GAAP Recon" sheetId="128" r:id="rId4"/>
    <sheet name="Revenue" sheetId="130" r:id="rId5"/>
  </sheets>
  <definedNames>
    <definedName name="__FPMExcelClient_CellBasedFunctionStatus" localSheetId="3" hidden="1">"2_1_2_2_2_2"</definedName>
    <definedName name="_Order1" hidden="1">255</definedName>
    <definedName name="csDesignMode">1</definedName>
    <definedName name="pbStartPageNumber">1</definedName>
    <definedName name="pbUpdatePageNumbering">TRUE</definedName>
    <definedName name="_xlnm.Print_Area" localSheetId="1">' BRKR Combined P&amp;L'!$A$1:$L$44</definedName>
    <definedName name="_xlnm.Print_Area" localSheetId="0">'BRKR BS'!$A$1:$M$51</definedName>
    <definedName name="_xlnm.Print_Area" localSheetId="2">'Cash Flow'!$A$1:$K$50</definedName>
    <definedName name="_xlnm.Print_Area" localSheetId="3">'Non GAAP Recon'!$A$1:$I$77</definedName>
    <definedName name="_xlnm.Print_Area" localSheetId="4">Revenue!$A$1:$I$54</definedName>
    <definedName name="_xlnm.Print_Titles" localSheetId="3">'Non GAAP Recon'!$1:$5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8" i="129" l="1"/>
  <c r="I14" i="129"/>
  <c r="I38" i="129" l="1"/>
  <c r="I22" i="129"/>
  <c r="F47" i="130" l="1"/>
  <c r="F52" i="130" s="1"/>
  <c r="F41" i="130"/>
  <c r="F68" i="128" l="1"/>
  <c r="F67" i="128"/>
  <c r="F66" i="128"/>
  <c r="F65" i="128"/>
  <c r="F64" i="128"/>
  <c r="B68" i="128"/>
  <c r="B67" i="128"/>
  <c r="B66" i="128"/>
  <c r="B65" i="128"/>
  <c r="B64" i="128"/>
  <c r="F40" i="128"/>
  <c r="H40" i="128"/>
  <c r="B28" i="128"/>
  <c r="D16" i="115"/>
  <c r="H16" i="115"/>
  <c r="F69" i="128" l="1"/>
  <c r="D14" i="115"/>
  <c r="B45" i="128" s="1"/>
  <c r="H14" i="115"/>
  <c r="H65" i="128" l="1"/>
  <c r="H69" i="128" l="1"/>
  <c r="D48" i="130" l="1"/>
  <c r="D47" i="130"/>
  <c r="D52" i="130" s="1"/>
  <c r="D46" i="130"/>
  <c r="B48" i="130"/>
  <c r="B47" i="130"/>
  <c r="B46" i="130"/>
  <c r="D41" i="130"/>
  <c r="D38" i="130"/>
  <c r="D39" i="130" s="1"/>
  <c r="D49" i="130" l="1"/>
  <c r="D50" i="130" s="1"/>
  <c r="D51" i="130" s="1"/>
  <c r="D40" i="130"/>
  <c r="H18" i="128" l="1"/>
  <c r="F18" i="128"/>
  <c r="D18" i="128"/>
  <c r="B18" i="128"/>
  <c r="B13" i="128"/>
  <c r="H5" i="130" l="1"/>
  <c r="F5" i="130"/>
  <c r="H24" i="128"/>
  <c r="F24" i="128"/>
  <c r="D24" i="128"/>
  <c r="B24" i="128"/>
  <c r="K6" i="129" l="1"/>
  <c r="I6" i="129"/>
  <c r="D30" i="130" l="1"/>
  <c r="F22" i="130"/>
  <c r="B22" i="130"/>
  <c r="H5" i="115"/>
  <c r="J6" i="115"/>
  <c r="H6" i="115"/>
  <c r="H5" i="128"/>
  <c r="F5" i="128"/>
  <c r="B30" i="130" l="1"/>
  <c r="D11" i="115"/>
  <c r="H29" i="101" l="1"/>
  <c r="H38" i="101" s="1"/>
  <c r="H15" i="101"/>
  <c r="H20" i="101" s="1"/>
  <c r="J17" i="115" l="1"/>
  <c r="F17" i="115"/>
  <c r="F11" i="115"/>
  <c r="J11" i="115"/>
  <c r="J19" i="115" l="1"/>
  <c r="F19" i="115"/>
  <c r="J24" i="115" l="1"/>
  <c r="F24" i="115"/>
  <c r="J27" i="115" l="1"/>
  <c r="J30" i="115" s="1"/>
  <c r="F27" i="115"/>
  <c r="F46" i="130"/>
  <c r="F30" i="115" l="1"/>
  <c r="G8" i="129"/>
  <c r="I45" i="129" l="1"/>
  <c r="B12" i="130" l="1"/>
  <c r="E45" i="129" l="1"/>
  <c r="G45" i="129"/>
  <c r="K45" i="129"/>
  <c r="H52" i="130" l="1"/>
  <c r="H41" i="130"/>
  <c r="H30" i="130"/>
  <c r="B58" i="128"/>
  <c r="H51" i="128"/>
  <c r="D51" i="128"/>
  <c r="J35" i="115"/>
  <c r="F35" i="115"/>
  <c r="J34" i="115"/>
  <c r="F34" i="115"/>
  <c r="B69" i="128" l="1"/>
  <c r="E33" i="129" l="1"/>
  <c r="F75" i="128" l="1"/>
  <c r="B75" i="128"/>
  <c r="K8" i="129" l="1"/>
  <c r="B38" i="130" l="1"/>
  <c r="F48" i="130"/>
  <c r="B27" i="130"/>
  <c r="H28" i="128" l="1"/>
  <c r="F28" i="128"/>
  <c r="D28" i="128"/>
  <c r="I33" i="129"/>
  <c r="G23" i="129"/>
  <c r="G33" i="129"/>
  <c r="H17" i="115"/>
  <c r="H11" i="115"/>
  <c r="G47" i="129" l="1"/>
  <c r="H19" i="115"/>
  <c r="H24" i="115" l="1"/>
  <c r="H49" i="130"/>
  <c r="H50" i="130" s="1"/>
  <c r="F49" i="130"/>
  <c r="H38" i="130"/>
  <c r="H39" i="130" s="1"/>
  <c r="F38" i="130"/>
  <c r="H27" i="130"/>
  <c r="H28" i="130" s="1"/>
  <c r="F27" i="130"/>
  <c r="F19" i="130"/>
  <c r="H19" i="130"/>
  <c r="H12" i="130"/>
  <c r="F12" i="130"/>
  <c r="H75" i="128"/>
  <c r="H58" i="128"/>
  <c r="F58" i="128"/>
  <c r="H45" i="128"/>
  <c r="H48" i="128" s="1"/>
  <c r="F45" i="128"/>
  <c r="H13" i="128"/>
  <c r="F13" i="128"/>
  <c r="K33" i="129"/>
  <c r="H51" i="130" l="1"/>
  <c r="H27" i="115"/>
  <c r="H40" i="130"/>
  <c r="H29" i="130"/>
  <c r="F30" i="130"/>
  <c r="F51" i="128"/>
  <c r="F48" i="128"/>
  <c r="F28" i="130"/>
  <c r="H30" i="115" l="1"/>
  <c r="I8" i="129"/>
  <c r="F50" i="130"/>
  <c r="F29" i="130"/>
  <c r="F39" i="130"/>
  <c r="D27" i="130"/>
  <c r="B49" i="130"/>
  <c r="H35" i="115" l="1"/>
  <c r="H34" i="115"/>
  <c r="I23" i="129"/>
  <c r="F51" i="130"/>
  <c r="F40" i="130"/>
  <c r="I47" i="129" l="1"/>
  <c r="G49" i="129" l="1"/>
  <c r="F15" i="101" l="1"/>
  <c r="F20" i="101" s="1"/>
  <c r="D45" i="128" l="1"/>
  <c r="D48" i="128" s="1"/>
  <c r="B48" i="128" l="1"/>
  <c r="D28" i="130"/>
  <c r="D29" i="130" l="1"/>
  <c r="B33" i="130"/>
  <c r="B39" i="130" l="1"/>
  <c r="B40" i="130"/>
  <c r="B41" i="130"/>
  <c r="B44" i="130"/>
  <c r="B52" i="130" l="1"/>
  <c r="B50" i="130"/>
  <c r="F29" i="101"/>
  <c r="F38" i="101" s="1"/>
  <c r="B51" i="130" l="1"/>
  <c r="B28" i="130" l="1"/>
  <c r="B29" i="130" s="1"/>
  <c r="H34" i="128"/>
  <c r="H41" i="128" s="1"/>
  <c r="H42" i="128" s="1"/>
  <c r="F34" i="128"/>
  <c r="D17" i="115"/>
  <c r="D19" i="130"/>
  <c r="B19" i="130"/>
  <c r="D12" i="130"/>
  <c r="D75" i="128"/>
  <c r="D58" i="128"/>
  <c r="D40" i="128"/>
  <c r="B40" i="128"/>
  <c r="D13" i="128"/>
  <c r="F41" i="128" l="1"/>
  <c r="F42" i="128" s="1"/>
  <c r="D69" i="128"/>
  <c r="D19" i="115"/>
  <c r="B34" i="128"/>
  <c r="B41" i="128" s="1"/>
  <c r="B42" i="128" s="1"/>
  <c r="F7" i="128"/>
  <c r="F15" i="128" s="1"/>
  <c r="H7" i="128"/>
  <c r="H15" i="128" s="1"/>
  <c r="D34" i="128"/>
  <c r="F26" i="128" l="1"/>
  <c r="F16" i="128"/>
  <c r="D41" i="128"/>
  <c r="D42" i="128" s="1"/>
  <c r="H19" i="128"/>
  <c r="H26" i="128"/>
  <c r="H16" i="128"/>
  <c r="B7" i="128"/>
  <c r="B15" i="128" s="1"/>
  <c r="D24" i="115"/>
  <c r="D7" i="128"/>
  <c r="F59" i="128"/>
  <c r="H59" i="128"/>
  <c r="D59" i="128"/>
  <c r="D15" i="128" l="1"/>
  <c r="B16" i="128"/>
  <c r="B26" i="128"/>
  <c r="B30" i="128" s="1"/>
  <c r="F19" i="128"/>
  <c r="F22" i="128" s="1"/>
  <c r="B51" i="128"/>
  <c r="B59" i="128" s="1"/>
  <c r="D27" i="115"/>
  <c r="H30" i="128"/>
  <c r="D62" i="128"/>
  <c r="D70" i="128" s="1"/>
  <c r="F73" i="128"/>
  <c r="F76" i="128" s="1"/>
  <c r="D16" i="128" l="1"/>
  <c r="D26" i="128"/>
  <c r="D30" i="128" s="1"/>
  <c r="E8" i="129"/>
  <c r="H22" i="128"/>
  <c r="D19" i="128"/>
  <c r="D30" i="115"/>
  <c r="F30" i="128"/>
  <c r="B19" i="128"/>
  <c r="D73" i="128"/>
  <c r="D76" i="128" s="1"/>
  <c r="K23" i="129"/>
  <c r="F62" i="128"/>
  <c r="F70" i="128" s="1"/>
  <c r="E23" i="129" l="1"/>
  <c r="D35" i="115"/>
  <c r="D34" i="115"/>
  <c r="B22" i="128"/>
  <c r="D22" i="128"/>
  <c r="H73" i="128"/>
  <c r="H76" i="128" s="1"/>
  <c r="H62" i="128"/>
  <c r="H70" i="128" s="1"/>
  <c r="K47" i="129"/>
  <c r="E47" i="129" l="1"/>
  <c r="K49" i="129"/>
  <c r="B62" i="128"/>
  <c r="B73" i="128"/>
  <c r="B76" i="128" s="1"/>
  <c r="B70" i="128" l="1"/>
  <c r="I49" i="129"/>
  <c r="E49" i="129"/>
</calcChain>
</file>

<file path=xl/sharedStrings.xml><?xml version="1.0" encoding="utf-8"?>
<sst xmlns="http://schemas.openxmlformats.org/spreadsheetml/2006/main" count="234" uniqueCount="168">
  <si>
    <t>Other current assets</t>
  </si>
  <si>
    <t>Total assets</t>
  </si>
  <si>
    <t>Long-term debt</t>
  </si>
  <si>
    <t>Diluted</t>
  </si>
  <si>
    <t>December 31,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</si>
  <si>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</si>
  <si>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</si>
  <si>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</si>
  <si>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</si>
  <si>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</si>
  <si>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</si>
  <si>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</si>
  <si>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</si>
  <si>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</si>
  <si>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</si>
  <si>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</si>
  <si>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</si>
  <si>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</si>
  <si>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</si>
  <si>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operating expenses</t>
  </si>
  <si>
    <t>Operating income</t>
  </si>
  <si>
    <t>Three Months Ended</t>
  </si>
  <si>
    <t>Gross profit</t>
  </si>
  <si>
    <t>Bruker Corporation shareholders:</t>
  </si>
  <si>
    <t>Income before income taxes and noncontrolling</t>
  </si>
  <si>
    <t>interest in consolidated subsidiaries</t>
  </si>
  <si>
    <t>interests in consolidated subsidiaries</t>
  </si>
  <si>
    <t>Weighted average common shares outstanding:</t>
  </si>
  <si>
    <t>Property, plant and equipment, net</t>
  </si>
  <si>
    <t>Customer advances</t>
  </si>
  <si>
    <t>Revenues</t>
  </si>
  <si>
    <t>Cost of revenues</t>
  </si>
  <si>
    <t>Selling, general and administrative</t>
  </si>
  <si>
    <t>(in millions, except per share amounts)</t>
  </si>
  <si>
    <t>(in millions)</t>
  </si>
  <si>
    <t>Net income attributable to noncontrolling</t>
  </si>
  <si>
    <t>Cash and cash equivalents</t>
  </si>
  <si>
    <t>Bruker Corporation</t>
  </si>
  <si>
    <t>FOR FURTHER INFORMATION:</t>
  </si>
  <si>
    <t>GAAP Operating Income</t>
  </si>
  <si>
    <t>Restructuring Costs</t>
  </si>
  <si>
    <t>Acquisition-Related Costs</t>
  </si>
  <si>
    <t>Purchased Intangible Amortization</t>
  </si>
  <si>
    <t>Other Costs</t>
  </si>
  <si>
    <t>Non-GAAP Operating Income</t>
  </si>
  <si>
    <t>Non-GAAP Profit Before Tax</t>
  </si>
  <si>
    <t xml:space="preserve">   Non-GAAP Tax Rate</t>
  </si>
  <si>
    <t>Weighted Average Shares Outstanding (Diluted)</t>
  </si>
  <si>
    <t>Non-GAAP Earnings Per Share</t>
  </si>
  <si>
    <t>GAAP Gross Profit</t>
  </si>
  <si>
    <t>Non-GAAP Gross Profit</t>
  </si>
  <si>
    <t xml:space="preserve">Cash flows from operating activities: </t>
  </si>
  <si>
    <t>Adjustments to reconcile consolidated net income to cash flows</t>
  </si>
  <si>
    <t>from operating activities:</t>
  </si>
  <si>
    <t>Depreciation and amortization</t>
  </si>
  <si>
    <t>Stock-based compensation expense</t>
  </si>
  <si>
    <t>Deferred income taxes</t>
  </si>
  <si>
    <t>Accounts receivable</t>
  </si>
  <si>
    <t>Accounts payable and accrued expenses</t>
  </si>
  <si>
    <t>Deferred revenue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</si>
  <si>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</si>
  <si>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</si>
  <si>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</si>
  <si>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</si>
  <si>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Proceeds from issuance of common stock, net</t>
  </si>
  <si>
    <t>Minority Interest</t>
  </si>
  <si>
    <t>Non-GAAP Net Income Attributable to Bruker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</si>
  <si>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</si>
  <si>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r>
      <t xml:space="preserve">   </t>
    </r>
    <r>
      <rPr>
        <i/>
        <sz val="10"/>
        <color indexed="8"/>
        <rFont val="Times New Roman"/>
        <family val="1"/>
      </rPr>
      <t>Total Non-GAAP Adjustments:</t>
    </r>
  </si>
  <si>
    <r>
      <t xml:space="preserve">   </t>
    </r>
    <r>
      <rPr>
        <i/>
        <sz val="10"/>
        <color indexed="8"/>
        <rFont val="Times New Roman"/>
        <family val="1"/>
      </rPr>
      <t>Non-GAAP Operating Margin</t>
    </r>
  </si>
  <si>
    <r>
      <t xml:space="preserve">   </t>
    </r>
    <r>
      <rPr>
        <i/>
        <sz val="10"/>
        <color indexed="8"/>
        <rFont val="Times New Roman"/>
        <family val="1"/>
      </rPr>
      <t>Non-GAAP Gross Margin</t>
    </r>
  </si>
  <si>
    <t>Current portion of long-term debt</t>
  </si>
  <si>
    <t>Operating expenses:</t>
  </si>
  <si>
    <t>Non-GAAP Income Tax Provision</t>
  </si>
  <si>
    <t>Reconciliation of Non-GAAP Operating Income, Non-GAAP Profit Before Tax, Non-GAAP Net Income, and Non-GAAP EPS</t>
  </si>
  <si>
    <t>Reconciliation of GAAP and Non-GAAP Gross Profit</t>
  </si>
  <si>
    <t>Purchases of short-term investments</t>
  </si>
  <si>
    <t>Changes in operating assets and liabilities, net of acquisitions and divestitures:</t>
  </si>
  <si>
    <t>Income taxes payable, net</t>
  </si>
  <si>
    <t>Proceeds from revolving lines of credit</t>
  </si>
  <si>
    <t>Other charges, net</t>
  </si>
  <si>
    <t>Reconciliation of GAAP Operating Cash Flow and Non-GAAP Free Cash Flow</t>
  </si>
  <si>
    <t>GAAP Operating Cash Flow</t>
  </si>
  <si>
    <t>Non-GAAP Free Cash Flow</t>
  </si>
  <si>
    <t>GAAP Revenue as of Prior Comparable Period</t>
  </si>
  <si>
    <t>Currency</t>
  </si>
  <si>
    <t>Organic</t>
  </si>
  <si>
    <t>Non-GAAP Revenue</t>
  </si>
  <si>
    <t>Acquisitions and divestitures</t>
  </si>
  <si>
    <t>Cash paid for acquisitions, net of cash acquired</t>
  </si>
  <si>
    <t xml:space="preserve">Three Months Ended </t>
  </si>
  <si>
    <t>Tel:  +1 (978) 663-3660, ext. 1479</t>
  </si>
  <si>
    <t>Repayment of revolving lines of credit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</si>
  <si>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</si>
  <si>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</si>
  <si>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</si>
  <si>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</si>
  <si>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</si>
  <si>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Net change in cash, cash equivalents and restricted cash</t>
  </si>
  <si>
    <t>Non-GAAP Interest &amp; Other Expense, net</t>
  </si>
  <si>
    <t>Other non-cash expenses, net</t>
  </si>
  <si>
    <t>GAAP Tax Rate</t>
  </si>
  <si>
    <t>Other Discrete Items</t>
  </si>
  <si>
    <t>Non-GAAP Tax Rate</t>
  </si>
  <si>
    <t>Reconciliation of GAAP and Non-GAAP Tax Rate</t>
  </si>
  <si>
    <t>GAAP Earnings Per Share (Diluted)</t>
  </si>
  <si>
    <t>Reconciliation of GAAP and Non-GAAP Earnings Per Share (Diluted)</t>
  </si>
  <si>
    <t>Non-GAAP Earnings Per Share (Diluted)</t>
  </si>
  <si>
    <t>Income Tax Rate Differential</t>
  </si>
  <si>
    <t>Tax Impact of Non-GAAP Adjustments</t>
  </si>
  <si>
    <t>Interest and other income (expense), net</t>
  </si>
  <si>
    <t>Payment of contingent consideration</t>
  </si>
  <si>
    <t>Revenue by Group:</t>
  </si>
  <si>
    <t>Bruker BioSpin</t>
  </si>
  <si>
    <t>Bruker CALID</t>
  </si>
  <si>
    <t>Bruker Nano</t>
  </si>
  <si>
    <t>BEST</t>
  </si>
  <si>
    <t>Eliminations</t>
  </si>
  <si>
    <t>Total Revenue</t>
  </si>
  <si>
    <t>Revenue by End Customer Geography:</t>
  </si>
  <si>
    <t>United States</t>
  </si>
  <si>
    <t>Europe</t>
  </si>
  <si>
    <t>Asia Pacific</t>
  </si>
  <si>
    <t>Other</t>
  </si>
  <si>
    <t>Reconciliation of GAAP Reported Revenue Growth to Organic Revenue Growth</t>
  </si>
  <si>
    <t>Total Bruker</t>
  </si>
  <si>
    <t>Net cash provided by operating activities</t>
  </si>
  <si>
    <t>Redeemable noncontrolling interest</t>
  </si>
  <si>
    <t xml:space="preserve">   Organic Revenue Growth</t>
  </si>
  <si>
    <t xml:space="preserve">   Revenue Growth</t>
  </si>
  <si>
    <t>Short-term investments</t>
  </si>
  <si>
    <t>Reconciliation of GAAP and Non-GAAP Selling, General and Administrative (SG&amp;A) Expenses</t>
  </si>
  <si>
    <t>GAAP SG&amp;A Expenses</t>
  </si>
  <si>
    <t>Non-GAAP SG&amp;A Expenses</t>
  </si>
  <si>
    <t>Email:   Investor.Relations@bruker.com</t>
  </si>
  <si>
    <t>REVENUE  (unaudited)</t>
  </si>
  <si>
    <t>Payment of dividends to common stockholders</t>
  </si>
  <si>
    <t>Net cash used in investing activities</t>
  </si>
  <si>
    <t>U.S. Tax Reform - Toll Charge</t>
  </si>
  <si>
    <t>BEST, net of Intercompany Eliminations</t>
  </si>
  <si>
    <r>
      <t xml:space="preserve">Bruker Scientific Instruments </t>
    </r>
    <r>
      <rPr>
        <b/>
        <vertAlign val="superscript"/>
        <sz val="10"/>
        <color theme="1"/>
        <rFont val="Times New Roman"/>
        <family val="1"/>
      </rPr>
      <t>(1)</t>
    </r>
  </si>
  <si>
    <t>Net proceeds from cross-currency swap agreements</t>
  </si>
  <si>
    <t>Proceeds from sales of property, plant and equipment</t>
  </si>
  <si>
    <t>Payment of deferred financing costs</t>
  </si>
  <si>
    <t>Maturity of short-term investments</t>
  </si>
  <si>
    <t>Net income attributable to Bruker Corporation</t>
  </si>
  <si>
    <t>Consolidated net income</t>
  </si>
  <si>
    <t>Net income per common share attributable to</t>
  </si>
  <si>
    <t>Stock Compensation</t>
  </si>
  <si>
    <t>U.S. Tax Reform - Change in APB 23</t>
  </si>
  <si>
    <t>Goodwill, intangibles, net and other long-term assets</t>
  </si>
  <si>
    <t>Purchases of investments held to maturity</t>
  </si>
  <si>
    <t>Cash payments to noncontrolling interest</t>
  </si>
  <si>
    <r>
      <rPr>
        <vertAlign val="superscript"/>
        <sz val="10"/>
        <rFont val="Times New Roman"/>
        <family val="1"/>
      </rPr>
      <t>(1)</t>
    </r>
    <r>
      <rPr>
        <sz val="10"/>
        <rFont val="Times New Roman"/>
        <family val="1"/>
      </rPr>
      <t xml:space="preserve"> Bruker Scientific Instruments (BSI) revenue reflects the sum of the BSI Life Science and BSI Nano Segments as presented in our 2020 Form 10-K.</t>
    </r>
  </si>
  <si>
    <t>Proceeds (repayment) of other debt, net</t>
  </si>
  <si>
    <t>LIABILITIES, REDEEMABLE NONCONTROLLING INTEREST AND SHAREHOLDERS' EQUITY</t>
  </si>
  <si>
    <t>Total liabilities, redeemable noncontrolling interest and shareholders' equity</t>
  </si>
  <si>
    <t>Purchases of common stock</t>
  </si>
  <si>
    <t>September 30,</t>
  </si>
  <si>
    <t>Nine Months Ended</t>
  </si>
  <si>
    <t xml:space="preserve">Nine Months Ended </t>
  </si>
  <si>
    <t>Three Months Ended September 30,</t>
  </si>
  <si>
    <t>Nine Months Ended September 30,</t>
  </si>
  <si>
    <t>Net cash used in financing activities</t>
  </si>
  <si>
    <t>CONDENSED CONSOLIDATED BALANCE SHEETS (unaudited)</t>
  </si>
  <si>
    <t>CONDENSED CONSOLIDATED STATEMENTS OF OPERATIONS (unaudited)</t>
  </si>
  <si>
    <t>CONDENSED CONSOLIDATED STATEMENTS OF CASH FLOWS (unaudited)</t>
  </si>
  <si>
    <t>Investor Relations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</si>
</sst>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mmmm\ d\,\ yyyy"/>
    <numFmt numFmtId="167" formatCode="_(* #,##0.0_);_(* \(#,##0.0\);_(* &quot;-&quot;??_);_(@_)"/>
    <numFmt numFmtId="168" formatCode="_(&quot;$&quot;* #,##0.0_);_(&quot;$&quot;* \(#,##0.0\);_(&quot;$&quot;* &quot;-&quot;_);_(@_)"/>
    <numFmt numFmtId="169" formatCode="_(&quot;$&quot;* #,##0.0_);_(&quot;$&quot;* \(#,##0.0\);_(&quot;$&quot;* &quot;-&quot;??_);_(@_)"/>
    <numFmt numFmtId="170" formatCode="_(&quot;$&quot;* #,##0.00_);_(&quot;$&quot;* \(#,##0.00\);_(&quot;$&quot;* &quot;-&quot;_);_(@_)"/>
    <numFmt numFmtId="171" formatCode="_(* #,##0.0_);_(* \(#,##0.0\);_(* &quot;-&quot;?_);_(@_)"/>
    <numFmt numFmtId="172" formatCode="_(&quot;$&quot;* #,##0.0_);_(&quot;$&quot;* \(#,##0.0\);_(&quot;$&quot;* &quot;-&quot;?_);_(@_)"/>
    <numFmt numFmtId="173" formatCode="0.0"/>
    <numFmt numFmtId="174" formatCode="0_);\(0\)"/>
    <numFmt numFmtId="175" formatCode="#,##0.0_);\(#,##0.0\)"/>
    <numFmt numFmtId="176" formatCode="_(&quot;$&quot;* #,##0.00_);_(&quot;$&quot;* \(#,##0.00\);_(&quot;$&quot;* &quot;-&quot;?_);_(@_)"/>
    <numFmt numFmtId="177" formatCode="_(* #,##0.0000_);_(* \(#,##0.0000\);_(* &quot;-&quot;??_);_(@_)"/>
    <numFmt numFmtId="178" formatCode="_(* #,##0.000_);_(* \(#,##0.000\);_(* &quot;-&quot;??_);_(@_)"/>
  </numFmts>
  <fonts count="23"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theme="1"/>
      <name val="Times New Roman"/>
      <family val="1"/>
    </font>
    <font>
      <vertAlign val="superscript"/>
      <sz val="10"/>
      <name val="Times New Roman"/>
      <family val="1"/>
    </font>
    <font>
      <sz val="10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 applyBorder="0"/>
    <xf numFmtId="0" fontId="4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7">
    <xf numFmtId="0" fontId="0" fillId="0" borderId="0" xfId="0"/>
    <xf numFmtId="0" fontId="3" fillId="0" borderId="0" xfId="27" applyFont="1"/>
    <xf numFmtId="0" fontId="2" fillId="0" borderId="0" xfId="27" applyFont="1"/>
    <xf numFmtId="37" fontId="3" fillId="0" borderId="0" xfId="27" applyNumberFormat="1" applyFont="1"/>
    <xf numFmtId="3" fontId="3" fillId="0" borderId="0" xfId="27" applyNumberFormat="1" applyFont="1"/>
    <xf numFmtId="0" fontId="3" fillId="0" borderId="0" xfId="27" applyFont="1" applyBorder="1"/>
    <xf numFmtId="3" fontId="3" fillId="0" borderId="0" xfId="27" applyNumberFormat="1" applyFont="1" applyBorder="1"/>
    <xf numFmtId="37" fontId="3" fillId="0" borderId="0" xfId="27" applyNumberFormat="1" applyFont="1" applyBorder="1"/>
    <xf numFmtId="0" fontId="3" fillId="0" borderId="0" xfId="27" applyFont="1" applyAlignment="1">
      <alignment vertical="top"/>
    </xf>
    <xf numFmtId="37" fontId="2" fillId="0" borderId="0" xfId="27" applyNumberFormat="1" applyFont="1" applyBorder="1"/>
    <xf numFmtId="0" fontId="3" fillId="0" borderId="0" xfId="27" applyFont="1" applyFill="1"/>
    <xf numFmtId="0" fontId="3" fillId="0" borderId="0" xfId="28" applyFont="1" applyBorder="1"/>
    <xf numFmtId="168" fontId="3" fillId="0" borderId="0" xfId="27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Fill="1"/>
    <xf numFmtId="0" fontId="2" fillId="0" borderId="0" xfId="0" applyNumberFormat="1" applyFont="1" applyFill="1" applyBorder="1"/>
    <xf numFmtId="167" fontId="3" fillId="0" borderId="0" xfId="2" applyNumberFormat="1" applyFont="1" applyFill="1" applyBorder="1"/>
    <xf numFmtId="167" fontId="3" fillId="0" borderId="0" xfId="2" applyNumberFormat="1" applyFont="1" applyFill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/>
    <xf numFmtId="165" fontId="3" fillId="2" borderId="0" xfId="1" applyNumberFormat="1" applyFont="1" applyFill="1"/>
    <xf numFmtId="0" fontId="0" fillId="2" borderId="0" xfId="0" applyFill="1"/>
    <xf numFmtId="165" fontId="2" fillId="2" borderId="0" xfId="1" applyNumberFormat="1" applyFont="1" applyFill="1" applyAlignment="1">
      <alignment horizontal="center"/>
    </xf>
    <xf numFmtId="174" fontId="2" fillId="2" borderId="3" xfId="1" quotePrefix="1" applyNumberFormat="1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Border="1"/>
    <xf numFmtId="0" fontId="8" fillId="2" borderId="0" xfId="0" applyFont="1" applyFill="1"/>
    <xf numFmtId="0" fontId="16" fillId="2" borderId="0" xfId="0" applyFont="1" applyFill="1"/>
    <xf numFmtId="0" fontId="17" fillId="2" borderId="0" xfId="0" applyFont="1" applyFill="1"/>
    <xf numFmtId="0" fontId="18" fillId="2" borderId="0" xfId="0" applyFont="1" applyFill="1" applyAlignment="1">
      <alignment vertical="top" wrapText="1" readingOrder="1"/>
    </xf>
    <xf numFmtId="0" fontId="18" fillId="2" borderId="0" xfId="0" applyFont="1" applyFill="1"/>
    <xf numFmtId="0" fontId="18" fillId="2" borderId="6" xfId="0" applyFont="1" applyFill="1" applyBorder="1"/>
    <xf numFmtId="0" fontId="17" fillId="2" borderId="7" xfId="0" applyFont="1" applyFill="1" applyBorder="1"/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0" xfId="0" applyFont="1" applyFill="1" applyBorder="1"/>
    <xf numFmtId="0" fontId="0" fillId="2" borderId="0" xfId="0" applyFill="1"/>
    <xf numFmtId="0" fontId="17" fillId="2" borderId="8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8" fillId="2" borderId="6" xfId="25" applyFont="1" applyFill="1" applyBorder="1"/>
    <xf numFmtId="0" fontId="17" fillId="2" borderId="7" xfId="25" applyFont="1" applyFill="1" applyBorder="1"/>
    <xf numFmtId="0" fontId="16" fillId="2" borderId="7" xfId="25" applyFont="1" applyFill="1" applyBorder="1"/>
    <xf numFmtId="0" fontId="17" fillId="2" borderId="8" xfId="25" applyFont="1" applyFill="1" applyBorder="1"/>
    <xf numFmtId="0" fontId="2" fillId="2" borderId="0" xfId="27" applyFont="1" applyFill="1"/>
    <xf numFmtId="165" fontId="1" fillId="2" borderId="0" xfId="1" applyNumberFormat="1" applyFont="1" applyFill="1"/>
    <xf numFmtId="0" fontId="8" fillId="2" borderId="0" xfId="41" applyFont="1" applyFill="1"/>
    <xf numFmtId="0" fontId="1" fillId="2" borderId="0" xfId="41" applyFill="1"/>
    <xf numFmtId="0" fontId="16" fillId="2" borderId="0" xfId="41" applyFont="1" applyFill="1"/>
    <xf numFmtId="165" fontId="15" fillId="2" borderId="6" xfId="1" applyNumberFormat="1" applyFont="1" applyFill="1" applyBorder="1" applyAlignment="1">
      <alignment horizontal="left"/>
    </xf>
    <xf numFmtId="165" fontId="1" fillId="2" borderId="7" xfId="1" applyNumberFormat="1" applyFont="1" applyFill="1" applyBorder="1"/>
    <xf numFmtId="0" fontId="15" fillId="2" borderId="8" xfId="41" applyFont="1" applyFill="1" applyBorder="1"/>
    <xf numFmtId="0" fontId="18" fillId="2" borderId="6" xfId="41" applyFont="1" applyFill="1" applyBorder="1"/>
    <xf numFmtId="0" fontId="17" fillId="2" borderId="7" xfId="41" applyFont="1" applyFill="1" applyBorder="1"/>
    <xf numFmtId="0" fontId="16" fillId="2" borderId="7" xfId="41" applyFont="1" applyFill="1" applyBorder="1"/>
    <xf numFmtId="168" fontId="3" fillId="0" borderId="0" xfId="27" applyNumberFormat="1" applyFont="1" applyFill="1"/>
    <xf numFmtId="167" fontId="3" fillId="0" borderId="0" xfId="1" applyNumberFormat="1" applyFont="1" applyFill="1" applyBorder="1"/>
    <xf numFmtId="0" fontId="1" fillId="2" borderId="0" xfId="0" applyFont="1" applyFill="1"/>
    <xf numFmtId="0" fontId="1" fillId="0" borderId="0" xfId="27" applyFont="1"/>
    <xf numFmtId="44" fontId="3" fillId="0" borderId="0" xfId="27" applyNumberFormat="1" applyFont="1" applyFill="1"/>
    <xf numFmtId="0" fontId="0" fillId="0" borderId="0" xfId="0" applyFill="1" applyBorder="1"/>
    <xf numFmtId="0" fontId="18" fillId="2" borderId="7" xfId="41" applyFont="1" applyFill="1" applyBorder="1"/>
    <xf numFmtId="0" fontId="18" fillId="2" borderId="8" xfId="41" applyFont="1" applyFill="1" applyBorder="1"/>
    <xf numFmtId="0" fontId="18" fillId="2" borderId="0" xfId="41" applyFont="1" applyFill="1" applyBorder="1"/>
    <xf numFmtId="0" fontId="1" fillId="2" borderId="0" xfId="41" applyFill="1" applyBorder="1"/>
    <xf numFmtId="0" fontId="16" fillId="2" borderId="10" xfId="0" applyFont="1" applyFill="1" applyBorder="1"/>
    <xf numFmtId="164" fontId="1" fillId="0" borderId="0" xfId="29" applyNumberFormat="1" applyFont="1" applyFill="1" applyBorder="1"/>
    <xf numFmtId="169" fontId="1" fillId="0" borderId="0" xfId="42" applyNumberFormat="1" applyFont="1" applyFill="1" applyBorder="1"/>
    <xf numFmtId="0" fontId="1" fillId="0" borderId="0" xfId="41" applyFont="1" applyFill="1" applyBorder="1"/>
    <xf numFmtId="0" fontId="19" fillId="0" borderId="12" xfId="41" applyFont="1" applyFill="1" applyBorder="1"/>
    <xf numFmtId="0" fontId="1" fillId="0" borderId="12" xfId="41" applyFont="1" applyFill="1" applyBorder="1"/>
    <xf numFmtId="0" fontId="1" fillId="0" borderId="13" xfId="41" applyFont="1" applyFill="1" applyBorder="1"/>
    <xf numFmtId="164" fontId="1" fillId="0" borderId="3" xfId="29" applyNumberFormat="1" applyFont="1" applyFill="1" applyBorder="1"/>
    <xf numFmtId="167" fontId="3" fillId="2" borderId="0" xfId="0" applyNumberFormat="1" applyFont="1" applyFill="1"/>
    <xf numFmtId="164" fontId="3" fillId="2" borderId="0" xfId="29" applyNumberFormat="1" applyFont="1" applyFill="1"/>
    <xf numFmtId="167" fontId="1" fillId="0" borderId="0" xfId="43" applyNumberFormat="1" applyFont="1" applyFill="1" applyBorder="1"/>
    <xf numFmtId="0" fontId="1" fillId="0" borderId="0" xfId="0" applyFont="1" applyFill="1" applyBorder="1"/>
    <xf numFmtId="167" fontId="1" fillId="0" borderId="0" xfId="1" applyNumberFormat="1" applyFont="1" applyFill="1" applyBorder="1"/>
    <xf numFmtId="37" fontId="1" fillId="0" borderId="0" xfId="27" applyNumberFormat="1" applyFont="1" applyFill="1" applyAlignment="1">
      <alignment horizontal="center"/>
    </xf>
    <xf numFmtId="0" fontId="22" fillId="0" borderId="0" xfId="27" applyFont="1"/>
    <xf numFmtId="0" fontId="1" fillId="0" borderId="0" xfId="41" applyFill="1" applyBorder="1"/>
    <xf numFmtId="0" fontId="1" fillId="0" borderId="0" xfId="27" applyFont="1" applyFill="1"/>
    <xf numFmtId="167" fontId="0" fillId="2" borderId="0" xfId="1" applyNumberFormat="1" applyFont="1" applyFill="1"/>
    <xf numFmtId="167" fontId="3" fillId="0" borderId="1" xfId="1" applyNumberFormat="1" applyFont="1" applyFill="1" applyBorder="1"/>
    <xf numFmtId="169" fontId="3" fillId="0" borderId="5" xfId="13" applyNumberFormat="1" applyFont="1" applyFill="1" applyBorder="1"/>
    <xf numFmtId="167" fontId="3" fillId="0" borderId="4" xfId="1" applyNumberFormat="1" applyFont="1" applyFill="1" applyBorder="1"/>
    <xf numFmtId="169" fontId="1" fillId="0" borderId="0" xfId="12" applyNumberFormat="1" applyFont="1" applyFill="1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165" fontId="2" fillId="0" borderId="0" xfId="1" applyNumberFormat="1" applyFont="1" applyFill="1" applyBorder="1" applyAlignment="1">
      <alignment horizontal="center"/>
    </xf>
    <xf numFmtId="174" fontId="2" fillId="0" borderId="3" xfId="1" quotePrefix="1" applyNumberFormat="1" applyFont="1" applyFill="1" applyBorder="1" applyAlignment="1">
      <alignment horizontal="center"/>
    </xf>
    <xf numFmtId="165" fontId="2" fillId="0" borderId="0" xfId="1" applyNumberFormat="1" applyFont="1" applyFill="1" applyAlignment="1">
      <alignment horizontal="center"/>
    </xf>
    <xf numFmtId="0" fontId="15" fillId="0" borderId="0" xfId="0" applyFont="1" applyFill="1" applyAlignment="1">
      <alignment vertical="top" wrapText="1" readingOrder="1"/>
    </xf>
    <xf numFmtId="0" fontId="1" fillId="0" borderId="0" xfId="0" applyFont="1" applyFill="1" applyAlignment="1">
      <alignment vertical="top" wrapText="1" readingOrder="1"/>
    </xf>
    <xf numFmtId="169" fontId="16" fillId="0" borderId="0" xfId="12" applyNumberFormat="1" applyFont="1" applyFill="1"/>
    <xf numFmtId="167" fontId="1" fillId="0" borderId="0" xfId="1" applyNumberFormat="1" applyFont="1" applyFill="1"/>
    <xf numFmtId="167" fontId="1" fillId="0" borderId="3" xfId="1" applyNumberFormat="1" applyFont="1" applyFill="1" applyBorder="1"/>
    <xf numFmtId="169" fontId="1" fillId="0" borderId="0" xfId="0" applyNumberFormat="1" applyFont="1" applyFill="1"/>
    <xf numFmtId="175" fontId="1" fillId="0" borderId="0" xfId="0" applyNumberFormat="1" applyFont="1" applyFill="1"/>
    <xf numFmtId="171" fontId="1" fillId="0" borderId="0" xfId="0" applyNumberFormat="1" applyFont="1" applyFill="1"/>
    <xf numFmtId="0" fontId="1" fillId="0" borderId="3" xfId="0" applyFont="1" applyFill="1" applyBorder="1"/>
    <xf numFmtId="0" fontId="1" fillId="0" borderId="9" xfId="0" applyFont="1" applyFill="1" applyBorder="1"/>
    <xf numFmtId="0" fontId="3" fillId="0" borderId="11" xfId="0" applyFont="1" applyFill="1" applyBorder="1"/>
    <xf numFmtId="169" fontId="1" fillId="0" borderId="0" xfId="12" applyNumberFormat="1" applyFont="1" applyFill="1" applyBorder="1"/>
    <xf numFmtId="169" fontId="1" fillId="0" borderId="0" xfId="0" applyNumberFormat="1" applyFont="1" applyFill="1" applyBorder="1"/>
    <xf numFmtId="0" fontId="3" fillId="0" borderId="12" xfId="0" applyFont="1" applyFill="1" applyBorder="1"/>
    <xf numFmtId="167" fontId="3" fillId="0" borderId="12" xfId="1" applyNumberFormat="1" applyFont="1" applyFill="1" applyBorder="1"/>
    <xf numFmtId="169" fontId="1" fillId="0" borderId="9" xfId="13" applyNumberFormat="1" applyFont="1" applyFill="1" applyBorder="1"/>
    <xf numFmtId="44" fontId="3" fillId="0" borderId="0" xfId="0" applyNumberFormat="1" applyFont="1" applyFill="1"/>
    <xf numFmtId="0" fontId="3" fillId="0" borderId="13" xfId="0" applyFont="1" applyFill="1" applyBorder="1"/>
    <xf numFmtId="2" fontId="3" fillId="0" borderId="0" xfId="0" applyNumberFormat="1" applyFont="1" applyFill="1"/>
    <xf numFmtId="164" fontId="15" fillId="0" borderId="0" xfId="0" applyNumberFormat="1" applyFont="1" applyFill="1" applyBorder="1"/>
    <xf numFmtId="169" fontId="1" fillId="0" borderId="3" xfId="0" applyNumberFormat="1" applyFont="1" applyFill="1" applyBorder="1"/>
    <xf numFmtId="0" fontId="3" fillId="0" borderId="3" xfId="0" applyFont="1" applyFill="1" applyBorder="1"/>
    <xf numFmtId="164" fontId="15" fillId="0" borderId="9" xfId="0" applyNumberFormat="1" applyFont="1" applyFill="1" applyBorder="1"/>
    <xf numFmtId="164" fontId="1" fillId="0" borderId="0" xfId="0" applyNumberFormat="1" applyFont="1" applyFill="1" applyBorder="1"/>
    <xf numFmtId="164" fontId="3" fillId="0" borderId="12" xfId="29" applyNumberFormat="1" applyFont="1" applyFill="1" applyBorder="1"/>
    <xf numFmtId="164" fontId="3" fillId="0" borderId="0" xfId="29" applyNumberFormat="1" applyFont="1" applyFill="1"/>
    <xf numFmtId="0" fontId="1" fillId="0" borderId="9" xfId="25" applyFont="1" applyFill="1" applyBorder="1"/>
    <xf numFmtId="44" fontId="1" fillId="0" borderId="0" xfId="25" applyNumberFormat="1" applyFont="1" applyFill="1" applyBorder="1"/>
    <xf numFmtId="0" fontId="1" fillId="0" borderId="12" xfId="0" applyFont="1" applyFill="1" applyBorder="1"/>
    <xf numFmtId="0" fontId="1" fillId="0" borderId="0" xfId="25" applyFont="1" applyFill="1" applyBorder="1"/>
    <xf numFmtId="43" fontId="1" fillId="0" borderId="0" xfId="1" applyFont="1" applyFill="1" applyBorder="1"/>
    <xf numFmtId="0" fontId="1" fillId="0" borderId="3" xfId="25" applyFont="1" applyFill="1" applyBorder="1"/>
    <xf numFmtId="169" fontId="1" fillId="0" borderId="9" xfId="12" applyNumberFormat="1" applyFont="1" applyFill="1" applyBorder="1"/>
    <xf numFmtId="172" fontId="3" fillId="0" borderId="0" xfId="0" applyNumberFormat="1" applyFont="1" applyFill="1"/>
    <xf numFmtId="166" fontId="2" fillId="0" borderId="0" xfId="27" quotePrefix="1" applyNumberFormat="1" applyFont="1" applyFill="1" applyBorder="1" applyAlignment="1">
      <alignment horizontal="center"/>
    </xf>
    <xf numFmtId="166" fontId="2" fillId="0" borderId="0" xfId="27" applyNumberFormat="1" applyFont="1" applyFill="1" applyBorder="1" applyAlignment="1">
      <alignment horizontal="center"/>
    </xf>
    <xf numFmtId="0" fontId="2" fillId="0" borderId="1" xfId="27" applyFont="1" applyFill="1" applyBorder="1" applyAlignment="1">
      <alignment horizontal="center"/>
    </xf>
    <xf numFmtId="0" fontId="3" fillId="0" borderId="0" xfId="27" applyFont="1" applyFill="1" applyBorder="1" applyAlignment="1"/>
    <xf numFmtId="167" fontId="3" fillId="0" borderId="0" xfId="1" applyNumberFormat="1" applyFont="1" applyFill="1"/>
    <xf numFmtId="0" fontId="2" fillId="0" borderId="3" xfId="0" quotePrefix="1" applyNumberFormat="1" applyFont="1" applyFill="1" applyBorder="1" applyAlignment="1">
      <alignment horizontal="center"/>
    </xf>
    <xf numFmtId="0" fontId="2" fillId="0" borderId="9" xfId="27" applyFont="1" applyFill="1" applyBorder="1" applyAlignment="1">
      <alignment horizontal="center"/>
    </xf>
    <xf numFmtId="0" fontId="0" fillId="0" borderId="0" xfId="0" applyFill="1"/>
    <xf numFmtId="168" fontId="1" fillId="0" borderId="0" xfId="27" applyNumberFormat="1" applyFont="1" applyFill="1" applyAlignment="1">
      <alignment horizontal="right"/>
    </xf>
    <xf numFmtId="168" fontId="1" fillId="0" borderId="0" xfId="27" applyNumberFormat="1" applyFont="1" applyFill="1" applyBorder="1"/>
    <xf numFmtId="168" fontId="1" fillId="0" borderId="0" xfId="27" applyNumberFormat="1" applyFont="1" applyFill="1"/>
    <xf numFmtId="164" fontId="1" fillId="0" borderId="0" xfId="44" applyNumberFormat="1" applyFont="1" applyFill="1"/>
    <xf numFmtId="167" fontId="1" fillId="0" borderId="0" xfId="3" applyNumberFormat="1" applyFont="1" applyFill="1"/>
    <xf numFmtId="168" fontId="1" fillId="0" borderId="0" xfId="43" applyNumberFormat="1" applyFont="1" applyFill="1" applyBorder="1"/>
    <xf numFmtId="164" fontId="1" fillId="0" borderId="0" xfId="44" applyNumberFormat="1" applyFont="1" applyFill="1" applyBorder="1"/>
    <xf numFmtId="42" fontId="1" fillId="0" borderId="0" xfId="27" applyNumberFormat="1" applyFont="1" applyFill="1" applyBorder="1"/>
    <xf numFmtId="44" fontId="1" fillId="0" borderId="0" xfId="54" applyFont="1" applyFill="1" applyBorder="1"/>
    <xf numFmtId="165" fontId="1" fillId="0" borderId="0" xfId="27" applyNumberFormat="1" applyFont="1" applyFill="1"/>
    <xf numFmtId="167" fontId="1" fillId="0" borderId="0" xfId="3" applyNumberFormat="1" applyFont="1" applyFill="1" applyBorder="1" applyAlignment="1">
      <alignment horizontal="right"/>
    </xf>
    <xf numFmtId="167" fontId="1" fillId="0" borderId="0" xfId="1" applyNumberFormat="1" applyFont="1" applyFill="1" applyBorder="1" applyAlignment="1">
      <alignment horizontal="right"/>
    </xf>
    <xf numFmtId="177" fontId="0" fillId="0" borderId="0" xfId="0" applyNumberFormat="1" applyFill="1"/>
    <xf numFmtId="164" fontId="0" fillId="0" borderId="0" xfId="29" applyNumberFormat="1" applyFont="1" applyFill="1"/>
    <xf numFmtId="0" fontId="1" fillId="0" borderId="0" xfId="41" applyFont="1" applyFill="1"/>
    <xf numFmtId="0" fontId="2" fillId="0" borderId="0" xfId="41" applyFont="1" applyFill="1" applyBorder="1" applyAlignment="1">
      <alignment horizontal="center"/>
    </xf>
    <xf numFmtId="0" fontId="1" fillId="0" borderId="0" xfId="41" applyFont="1" applyFill="1" applyBorder="1" applyAlignment="1">
      <alignment horizontal="center"/>
    </xf>
    <xf numFmtId="174" fontId="2" fillId="0" borderId="0" xfId="1" quotePrefix="1" applyNumberFormat="1" applyFont="1" applyFill="1" applyBorder="1" applyAlignment="1">
      <alignment horizontal="center"/>
    </xf>
    <xf numFmtId="165" fontId="2" fillId="0" borderId="9" xfId="1" applyNumberFormat="1" applyFont="1" applyFill="1" applyBorder="1" applyAlignment="1">
      <alignment horizontal="center"/>
    </xf>
    <xf numFmtId="169" fontId="1" fillId="0" borderId="3" xfId="12" applyNumberFormat="1" applyFont="1" applyFill="1" applyBorder="1"/>
    <xf numFmtId="43" fontId="1" fillId="0" borderId="0" xfId="1" applyNumberFormat="1" applyFont="1" applyFill="1" applyBorder="1"/>
    <xf numFmtId="37" fontId="22" fillId="0" borderId="0" xfId="27" applyNumberFormat="1" applyFont="1" applyFill="1"/>
    <xf numFmtId="168" fontId="1" fillId="0" borderId="0" xfId="27" applyNumberFormat="1" applyFont="1" applyFill="1" applyBorder="1" applyAlignment="1">
      <alignment horizontal="right"/>
    </xf>
    <xf numFmtId="167" fontId="1" fillId="0" borderId="1" xfId="3" applyNumberFormat="1" applyFont="1" applyFill="1" applyBorder="1"/>
    <xf numFmtId="168" fontId="1" fillId="0" borderId="0" xfId="3" applyNumberFormat="1" applyFont="1" applyFill="1" applyBorder="1" applyAlignment="1">
      <alignment horizontal="right"/>
    </xf>
    <xf numFmtId="168" fontId="1" fillId="0" borderId="0" xfId="2" applyNumberFormat="1" applyFont="1" applyFill="1" applyBorder="1" applyAlignment="1">
      <alignment horizontal="right"/>
    </xf>
    <xf numFmtId="167" fontId="1" fillId="0" borderId="0" xfId="3" applyNumberFormat="1" applyFont="1" applyFill="1" applyBorder="1"/>
    <xf numFmtId="167" fontId="1" fillId="0" borderId="0" xfId="2" applyNumberFormat="1" applyFont="1" applyFill="1" applyBorder="1"/>
    <xf numFmtId="168" fontId="1" fillId="0" borderId="0" xfId="3" applyNumberFormat="1" applyFont="1" applyFill="1" applyBorder="1"/>
    <xf numFmtId="168" fontId="1" fillId="0" borderId="0" xfId="2" applyNumberFormat="1" applyFont="1" applyFill="1" applyBorder="1"/>
    <xf numFmtId="164" fontId="1" fillId="0" borderId="0" xfId="31" applyNumberFormat="1" applyFont="1" applyFill="1"/>
    <xf numFmtId="164" fontId="1" fillId="0" borderId="0" xfId="31" applyNumberFormat="1" applyFont="1" applyFill="1" applyBorder="1"/>
    <xf numFmtId="164" fontId="1" fillId="0" borderId="0" xfId="30" applyNumberFormat="1" applyFont="1" applyFill="1" applyBorder="1"/>
    <xf numFmtId="168" fontId="1" fillId="0" borderId="0" xfId="3" applyNumberFormat="1" applyFont="1" applyFill="1" applyBorder="1" applyAlignment="1">
      <alignment horizontal="center"/>
    </xf>
    <xf numFmtId="168" fontId="1" fillId="0" borderId="0" xfId="2" applyNumberFormat="1" applyFont="1" applyFill="1" applyBorder="1" applyAlignment="1">
      <alignment horizontal="center"/>
    </xf>
    <xf numFmtId="167" fontId="1" fillId="0" borderId="4" xfId="3" applyNumberFormat="1" applyFont="1" applyFill="1" applyBorder="1"/>
    <xf numFmtId="168" fontId="1" fillId="0" borderId="5" xfId="27" applyNumberFormat="1" applyFont="1" applyFill="1" applyBorder="1"/>
    <xf numFmtId="44" fontId="1" fillId="0" borderId="2" xfId="13" applyNumberFormat="1" applyFont="1" applyFill="1" applyBorder="1"/>
    <xf numFmtId="44" fontId="1" fillId="0" borderId="0" xfId="15" applyFont="1" applyFill="1" applyBorder="1"/>
    <xf numFmtId="44" fontId="1" fillId="0" borderId="0" xfId="14" applyFont="1" applyFill="1" applyBorder="1"/>
    <xf numFmtId="44" fontId="1" fillId="0" borderId="2" xfId="13" applyFont="1" applyFill="1" applyBorder="1"/>
    <xf numFmtId="170" fontId="1" fillId="0" borderId="0" xfId="27" applyNumberFormat="1" applyFont="1" applyFill="1" applyBorder="1" applyAlignment="1">
      <alignment horizontal="right"/>
    </xf>
    <xf numFmtId="165" fontId="1" fillId="0" borderId="0" xfId="27" applyNumberFormat="1" applyFont="1" applyFill="1" applyBorder="1"/>
    <xf numFmtId="167" fontId="1" fillId="0" borderId="1" xfId="1" applyNumberFormat="1" applyFont="1" applyFill="1" applyBorder="1"/>
    <xf numFmtId="168" fontId="1" fillId="0" borderId="2" xfId="27" applyNumberFormat="1" applyFont="1" applyFill="1" applyBorder="1"/>
    <xf numFmtId="167" fontId="1" fillId="2" borderId="0" xfId="1" applyNumberFormat="1" applyFont="1" applyFill="1"/>
    <xf numFmtId="0" fontId="1" fillId="0" borderId="9" xfId="41" applyFont="1" applyFill="1" applyBorder="1"/>
    <xf numFmtId="0" fontId="1" fillId="0" borderId="3" xfId="41" applyFont="1" applyFill="1" applyBorder="1"/>
    <xf numFmtId="164" fontId="1" fillId="0" borderId="0" xfId="41" applyNumberFormat="1" applyFont="1" applyFill="1" applyBorder="1"/>
    <xf numFmtId="167" fontId="1" fillId="0" borderId="3" xfId="43" applyNumberFormat="1" applyFont="1" applyFill="1" applyBorder="1"/>
    <xf numFmtId="168" fontId="3" fillId="0" borderId="0" xfId="0" applyNumberFormat="1" applyFont="1" applyFill="1"/>
    <xf numFmtId="167" fontId="1" fillId="0" borderId="1" xfId="43" applyNumberFormat="1" applyFont="1" applyFill="1" applyBorder="1"/>
    <xf numFmtId="164" fontId="1" fillId="0" borderId="0" xfId="29" applyNumberFormat="1" applyFont="1" applyFill="1"/>
    <xf numFmtId="167" fontId="1" fillId="0" borderId="0" xfId="43" applyNumberFormat="1" applyFont="1" applyFill="1"/>
    <xf numFmtId="167" fontId="1" fillId="0" borderId="2" xfId="3" applyNumberFormat="1" applyFont="1" applyFill="1" applyBorder="1"/>
    <xf numFmtId="167" fontId="1" fillId="0" borderId="2" xfId="43" applyNumberFormat="1" applyFont="1" applyFill="1" applyBorder="1"/>
    <xf numFmtId="9" fontId="1" fillId="0" borderId="0" xfId="29" applyFont="1" applyFill="1"/>
    <xf numFmtId="167" fontId="1" fillId="0" borderId="0" xfId="1" applyNumberFormat="1" applyFont="1" applyFill="1" applyAlignment="1">
      <alignment horizontal="right"/>
    </xf>
    <xf numFmtId="169" fontId="1" fillId="0" borderId="10" xfId="13" applyNumberFormat="1" applyFont="1" applyFill="1" applyBorder="1"/>
    <xf numFmtId="169" fontId="1" fillId="0" borderId="0" xfId="13" applyNumberFormat="1" applyFont="1" applyFill="1"/>
    <xf numFmtId="164" fontId="15" fillId="0" borderId="0" xfId="31" applyNumberFormat="1" applyFont="1" applyFill="1"/>
    <xf numFmtId="173" fontId="1" fillId="0" borderId="0" xfId="0" applyNumberFormat="1" applyFont="1" applyFill="1"/>
    <xf numFmtId="164" fontId="15" fillId="0" borderId="0" xfId="0" applyNumberFormat="1" applyFont="1" applyFill="1"/>
    <xf numFmtId="44" fontId="1" fillId="0" borderId="3" xfId="13" applyNumberFormat="1" applyFont="1" applyFill="1" applyBorder="1"/>
    <xf numFmtId="173" fontId="1" fillId="0" borderId="10" xfId="0" applyNumberFormat="1" applyFont="1" applyFill="1" applyBorder="1"/>
    <xf numFmtId="164" fontId="15" fillId="0" borderId="3" xfId="0" applyNumberFormat="1" applyFont="1" applyFill="1" applyBorder="1"/>
    <xf numFmtId="164" fontId="1" fillId="0" borderId="10" xfId="29" applyNumberFormat="1" applyFont="1" applyFill="1" applyBorder="1"/>
    <xf numFmtId="164" fontId="1" fillId="0" borderId="3" xfId="31" applyNumberFormat="1" applyFont="1" applyFill="1" applyBorder="1"/>
    <xf numFmtId="44" fontId="1" fillId="0" borderId="0" xfId="13" applyNumberFormat="1" applyFont="1" applyFill="1" applyBorder="1"/>
    <xf numFmtId="43" fontId="1" fillId="0" borderId="3" xfId="1" applyNumberFormat="1" applyFont="1" applyFill="1" applyBorder="1"/>
    <xf numFmtId="176" fontId="1" fillId="0" borderId="10" xfId="25" applyNumberFormat="1" applyFont="1" applyFill="1" applyBorder="1"/>
    <xf numFmtId="172" fontId="1" fillId="0" borderId="3" xfId="0" applyNumberFormat="1" applyFont="1" applyFill="1" applyBorder="1"/>
    <xf numFmtId="0" fontId="1" fillId="0" borderId="11" xfId="41" applyFill="1" applyBorder="1"/>
    <xf numFmtId="0" fontId="1" fillId="0" borderId="12" xfId="41" applyFill="1" applyBorder="1"/>
    <xf numFmtId="169" fontId="1" fillId="0" borderId="10" xfId="12" applyNumberFormat="1" applyFont="1" applyFill="1" applyBorder="1"/>
    <xf numFmtId="0" fontId="1" fillId="0" borderId="13" xfId="41" applyFill="1" applyBorder="1"/>
    <xf numFmtId="167" fontId="1" fillId="0" borderId="10" xfId="43" applyNumberFormat="1" applyFont="1" applyFill="1" applyBorder="1"/>
    <xf numFmtId="0" fontId="2" fillId="0" borderId="0" xfId="27" applyFont="1" applyFill="1"/>
    <xf numFmtId="0" fontId="6" fillId="0" borderId="0" xfId="27" applyFont="1" applyFill="1"/>
    <xf numFmtId="169" fontId="0" fillId="0" borderId="0" xfId="12" applyNumberFormat="1" applyFont="1" applyFill="1"/>
    <xf numFmtId="43" fontId="1" fillId="0" borderId="0" xfId="1" applyFont="1" applyFill="1"/>
    <xf numFmtId="178" fontId="3" fillId="0" borderId="0" xfId="2" applyNumberFormat="1" applyFont="1" applyFill="1" applyAlignment="1">
      <alignment horizontal="right"/>
    </xf>
    <xf numFmtId="0" fontId="2" fillId="0" borderId="0" xfId="27" applyFont="1" applyFill="1" applyAlignment="1">
      <alignment horizontal="left" wrapText="1"/>
    </xf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65" fontId="2" fillId="2" borderId="3" xfId="1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17" fillId="0" borderId="15" xfId="41" applyFont="1" applyFill="1" applyBorder="1" applyAlignment="1">
      <alignment horizontal="center"/>
    </xf>
    <xf numFmtId="0" fontId="17" fillId="0" borderId="10" xfId="41" applyFont="1" applyFill="1" applyBorder="1" applyAlignment="1">
      <alignment horizontal="center"/>
    </xf>
    <xf numFmtId="0" fontId="17" fillId="0" borderId="14" xfId="41" applyFont="1" applyFill="1" applyBorder="1" applyAlignment="1">
      <alignment horizontal="center"/>
    </xf>
  </cellXfs>
  <cellStyles count="73">
    <cellStyle name="Comma" xfId="1" builtinId="3"/>
    <cellStyle name="Comma 2" xfId="2" xr:uid="{00000000-0005-0000-0000-000001000000}"/>
    <cellStyle name="Comma 2 2" xfId="3" xr:uid="{00000000-0005-0000-0000-000002000000}"/>
    <cellStyle name="Comma 2 2 2" xfId="43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2 2 2" xfId="47" xr:uid="{2A75B4E3-C3A1-4465-8DD3-CE1EDE1D9120}"/>
    <cellStyle name="Comma 3 2 3" xfId="46" xr:uid="{2E415892-07CB-457F-8447-CB34ABD86818}"/>
    <cellStyle name="Comma 3 3" xfId="7" xr:uid="{00000000-0005-0000-0000-000007000000}"/>
    <cellStyle name="Comma 3 3 2" xfId="48" xr:uid="{6F9AA1F4-BFA6-4618-8BFC-39FE93DDD4B6}"/>
    <cellStyle name="Comma 3 4" xfId="45" xr:uid="{5C6B5177-FEE6-4E94-8311-D7D8C0B667DD}"/>
    <cellStyle name="Comma 4" xfId="8" xr:uid="{00000000-0005-0000-0000-000008000000}"/>
    <cellStyle name="Comma 4 2" xfId="9" xr:uid="{00000000-0005-0000-0000-000009000000}"/>
    <cellStyle name="Comma 4 2 2" xfId="50" xr:uid="{5C8A1090-31F7-447C-A769-DB802A1F8DAD}"/>
    <cellStyle name="Comma 4 3" xfId="49" xr:uid="{ACC6861A-69EC-4F53-A39E-B8A8ACC69B93}"/>
    <cellStyle name="Comma 5" xfId="10" xr:uid="{00000000-0005-0000-0000-00000A000000}"/>
    <cellStyle name="Comma 5 2" xfId="11" xr:uid="{00000000-0005-0000-0000-00000B000000}"/>
    <cellStyle name="Comma 5 2 2" xfId="52" xr:uid="{58545878-8010-4966-94C5-4AFFE3FF3986}"/>
    <cellStyle name="Comma 5 3" xfId="51" xr:uid="{D00A0DBA-B8D8-44CF-91C5-69D441D3DC7A}"/>
    <cellStyle name="Currency" xfId="12" builtinId="4"/>
    <cellStyle name="Currency 11" xfId="13" xr:uid="{00000000-0005-0000-0000-00000D000000}"/>
    <cellStyle name="Currency 11 2" xfId="42" xr:uid="{00000000-0005-0000-0000-00000E000000}"/>
    <cellStyle name="Currency 2" xfId="14" xr:uid="{00000000-0005-0000-0000-00000F000000}"/>
    <cellStyle name="Currency 2 2" xfId="15" xr:uid="{00000000-0005-0000-0000-000010000000}"/>
    <cellStyle name="Currency 2 2 2" xfId="54" xr:uid="{484B33C1-1A4F-4AE4-B06E-7212AFB04753}"/>
    <cellStyle name="Currency 2 3" xfId="53" xr:uid="{681DA9D9-4B98-48A8-BD82-53D9D5960E6B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2 2 2" xfId="57" xr:uid="{EBA4E164-3FA3-4BDF-8E71-4C182B596191}"/>
    <cellStyle name="Currency 3 2 3" xfId="56" xr:uid="{5A308849-03F8-4A48-A699-1DF075149793}"/>
    <cellStyle name="Currency 3 3" xfId="19" xr:uid="{00000000-0005-0000-0000-000014000000}"/>
    <cellStyle name="Currency 3 3 2" xfId="58" xr:uid="{85D61DB6-DD3A-41AF-A0FF-1D928281F03A}"/>
    <cellStyle name="Currency 3 4" xfId="55" xr:uid="{40FA2834-61D1-4472-A3FD-561EDCE93DD7}"/>
    <cellStyle name="Currency 4" xfId="20" xr:uid="{00000000-0005-0000-0000-000015000000}"/>
    <cellStyle name="Currency 4 2" xfId="21" xr:uid="{00000000-0005-0000-0000-000016000000}"/>
    <cellStyle name="Currency 4 2 2" xfId="60" xr:uid="{3334B54E-E5FA-48F1-8C99-DD725BE44A69}"/>
    <cellStyle name="Currency 4 3" xfId="59" xr:uid="{8829ECD6-74EE-487C-B92F-4A6D404ED1F5}"/>
    <cellStyle name="Currency 5" xfId="22" xr:uid="{00000000-0005-0000-0000-000017000000}"/>
    <cellStyle name="Currency 5 2" xfId="23" xr:uid="{00000000-0005-0000-0000-000018000000}"/>
    <cellStyle name="Currency 5 2 2" xfId="62" xr:uid="{4E0DF8E2-F722-493E-939B-EC5972173FA9}"/>
    <cellStyle name="Currency 5 3" xfId="61" xr:uid="{5241A9AC-BC9D-4DF0-877D-DC30B50B217D}"/>
    <cellStyle name="Dezimal_Analysis_Budget_20021" xfId="24" xr:uid="{00000000-0005-0000-0000-000019000000}"/>
    <cellStyle name="Normal" xfId="0" builtinId="0"/>
    <cellStyle name="Normal 2" xfId="25" xr:uid="{00000000-0005-0000-0000-00001B000000}"/>
    <cellStyle name="Normal 2 2" xfId="63" xr:uid="{4DDD2EAD-5F35-484F-888A-1D27ED01380C}"/>
    <cellStyle name="Normal 3" xfId="41" xr:uid="{00000000-0005-0000-0000-00001C000000}"/>
    <cellStyle name="Normal 4" xfId="26" xr:uid="{00000000-0005-0000-0000-00001D000000}"/>
    <cellStyle name="Normal 4 2" xfId="64" xr:uid="{8657525B-631E-4B60-BF07-CD29E9C9CD48}"/>
    <cellStyle name="Normal_10Q2Q2003 (1)" xfId="27" xr:uid="{00000000-0005-0000-0000-00001E000000}"/>
    <cellStyle name="Normal_Selected Financial Data Amended (2)" xfId="28" xr:uid="{00000000-0005-0000-0000-00001F000000}"/>
    <cellStyle name="Percent" xfId="29" builtinId="5"/>
    <cellStyle name="Percent 2" xfId="30" xr:uid="{00000000-0005-0000-0000-000021000000}"/>
    <cellStyle name="Percent 2 2" xfId="31" xr:uid="{00000000-0005-0000-0000-000022000000}"/>
    <cellStyle name="Percent 2 2 2" xfId="44" xr:uid="{00000000-0005-0000-0000-000023000000}"/>
    <cellStyle name="Percent 3" xfId="32" xr:uid="{00000000-0005-0000-0000-000024000000}"/>
    <cellStyle name="Percent 3 2" xfId="33" xr:uid="{00000000-0005-0000-0000-000025000000}"/>
    <cellStyle name="Percent 3 2 2" xfId="34" xr:uid="{00000000-0005-0000-0000-000026000000}"/>
    <cellStyle name="Percent 3 2 2 2" xfId="67" xr:uid="{4326E84E-8E1A-418E-A2CC-032621447F2A}"/>
    <cellStyle name="Percent 3 2 3" xfId="66" xr:uid="{367A79DF-B67F-4895-A516-E83EA3EAE19D}"/>
    <cellStyle name="Percent 3 3" xfId="35" xr:uid="{00000000-0005-0000-0000-000027000000}"/>
    <cellStyle name="Percent 3 3 2" xfId="68" xr:uid="{9FDFC79D-09D4-47B0-9984-E15E3BAEC607}"/>
    <cellStyle name="Percent 3 4" xfId="65" xr:uid="{0C938C9C-A372-442D-BA8B-3EC53E896D32}"/>
    <cellStyle name="Percent 4" xfId="36" xr:uid="{00000000-0005-0000-0000-000028000000}"/>
    <cellStyle name="Percent 4 2" xfId="37" xr:uid="{00000000-0005-0000-0000-000029000000}"/>
    <cellStyle name="Percent 4 2 2" xfId="70" xr:uid="{8CD7B69B-773A-4ABD-9639-AF3203EC9DFD}"/>
    <cellStyle name="Percent 4 3" xfId="69" xr:uid="{CCBBD113-EBD5-4E21-909C-D9B19D5AB510}"/>
    <cellStyle name="Percent 5" xfId="38" xr:uid="{00000000-0005-0000-0000-00002A000000}"/>
    <cellStyle name="Percent 5 2" xfId="39" xr:uid="{00000000-0005-0000-0000-00002B000000}"/>
    <cellStyle name="Percent 5 2 2" xfId="72" xr:uid="{5BCB9402-1CC5-4099-9E50-39F93521A8F5}"/>
    <cellStyle name="Percent 5 3" xfId="71" xr:uid="{88B5199F-1B10-4A00-AEC0-54A7CF46DF09}"/>
    <cellStyle name="Standard_AXSGAAP_PL_BS_Q2_2001_h" xfId="40" xr:uid="{00000000-0005-0000-0000-00002C000000}"/>
  </cellStyles>
  <dxfs count="0"/>
  <tableStyles count="0" defaultTableStyle="TableStyleMedium9" defaultPivotStyle="PivotStyleLight16"/>
  <colors>
    <mruColors>
      <color rgb="FF66FFFF"/>
      <color rgb="FFCCFFCC"/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showGridLines="0" tabSelected="1" zoomScaleNormal="100" workbookViewId="0">
      <selection activeCell="E17" sqref="E17"/>
    </sheetView>
  </sheetViews>
  <sheetFormatPr defaultColWidth="6.6640625" defaultRowHeight="12.75" outlineLevelRow="1"/>
  <cols>
    <col min="1" max="1" width="2.6640625" style="1" customWidth="1"/>
    <col min="2" max="2" width="3.33203125" style="1" customWidth="1"/>
    <col min="3" max="3" width="3.5" style="1" customWidth="1"/>
    <col min="4" max="4" width="6.6640625" style="1" customWidth="1"/>
    <col min="5" max="5" width="60.6640625" style="1" customWidth="1"/>
    <col min="6" max="6" width="15.33203125" style="10" customWidth="1"/>
    <col min="7" max="7" width="6.83203125" style="10" customWidth="1"/>
    <col min="8" max="8" width="15.33203125" style="10" customWidth="1"/>
    <col min="9" max="9" width="2.33203125" style="10" customWidth="1"/>
    <col min="10" max="10" width="6.6640625" style="10"/>
    <col min="11" max="16384" width="6.6640625" style="1"/>
  </cols>
  <sheetData>
    <row r="1" spans="1:8" ht="15.75">
      <c r="A1" s="19" t="s">
        <v>37</v>
      </c>
    </row>
    <row r="2" spans="1:8" ht="15.75">
      <c r="A2" s="19" t="s">
        <v>164</v>
      </c>
    </row>
    <row r="4" spans="1:8">
      <c r="A4" s="2" t="s">
        <v>34</v>
      </c>
      <c r="F4" s="128" t="s">
        <v>158</v>
      </c>
      <c r="G4" s="129"/>
      <c r="H4" s="128" t="s">
        <v>4</v>
      </c>
    </row>
    <row r="5" spans="1:8">
      <c r="F5" s="130">
        <v>2021</v>
      </c>
      <c r="H5" s="130">
        <v>2020</v>
      </c>
    </row>
    <row r="6" spans="1:8" ht="12" customHeight="1">
      <c r="F6" s="131" t="s">
        <v>5</v>
      </c>
      <c r="G6" s="131"/>
      <c r="H6" s="131" t="s">
        <v>5</v>
      </c>
    </row>
    <row r="7" spans="1:8" ht="12" customHeight="1">
      <c r="A7" s="213" t="s">
        <v>8</v>
      </c>
      <c r="B7" s="10"/>
      <c r="C7" s="10"/>
      <c r="D7" s="10"/>
      <c r="E7" s="10"/>
    </row>
    <row r="8" spans="1:8" ht="3.75" customHeight="1">
      <c r="A8" s="10"/>
      <c r="B8" s="10"/>
      <c r="C8" s="10"/>
      <c r="D8" s="10">
        <v>279</v>
      </c>
      <c r="E8" s="214"/>
    </row>
    <row r="9" spans="1:8">
      <c r="A9" s="10" t="s">
        <v>9</v>
      </c>
      <c r="B9" s="10"/>
      <c r="C9" s="10"/>
      <c r="D9" s="10"/>
      <c r="E9" s="10"/>
    </row>
    <row r="10" spans="1:8">
      <c r="A10" s="83"/>
      <c r="B10" s="83" t="s">
        <v>36</v>
      </c>
      <c r="C10" s="83"/>
      <c r="D10" s="83"/>
      <c r="E10" s="83"/>
      <c r="F10" s="138">
        <v>573</v>
      </c>
      <c r="G10" s="138"/>
      <c r="H10" s="138">
        <v>681.8</v>
      </c>
    </row>
    <row r="11" spans="1:8">
      <c r="A11" s="83"/>
      <c r="B11" s="83" t="s">
        <v>130</v>
      </c>
      <c r="C11" s="83"/>
      <c r="D11" s="83"/>
      <c r="E11" s="83"/>
      <c r="F11" s="97">
        <v>96.8</v>
      </c>
      <c r="G11" s="138"/>
      <c r="H11" s="97">
        <v>50</v>
      </c>
    </row>
    <row r="12" spans="1:8">
      <c r="A12" s="83"/>
      <c r="B12" s="83" t="s">
        <v>10</v>
      </c>
      <c r="C12" s="83"/>
      <c r="D12" s="83"/>
      <c r="E12" s="83"/>
      <c r="F12" s="97">
        <v>372.1</v>
      </c>
      <c r="G12" s="138"/>
      <c r="H12" s="97">
        <v>335.3</v>
      </c>
    </row>
    <row r="13" spans="1:8">
      <c r="A13" s="83"/>
      <c r="B13" s="83" t="s">
        <v>11</v>
      </c>
      <c r="C13" s="83"/>
      <c r="D13" s="83"/>
      <c r="E13" s="83"/>
      <c r="F13" s="97">
        <v>732.8</v>
      </c>
      <c r="G13" s="138"/>
      <c r="H13" s="97">
        <v>692.3</v>
      </c>
    </row>
    <row r="14" spans="1:8">
      <c r="A14" s="83"/>
      <c r="B14" s="83" t="s">
        <v>0</v>
      </c>
      <c r="C14" s="83"/>
      <c r="D14" s="83"/>
      <c r="E14" s="83"/>
      <c r="F14" s="179">
        <v>212.9</v>
      </c>
      <c r="G14" s="138"/>
      <c r="H14" s="179">
        <v>165.6</v>
      </c>
    </row>
    <row r="15" spans="1:8">
      <c r="A15" s="83"/>
      <c r="B15" s="83"/>
      <c r="C15" s="83" t="s">
        <v>12</v>
      </c>
      <c r="D15" s="83"/>
      <c r="E15" s="83"/>
      <c r="F15" s="97">
        <f>SUM(F10:F14)</f>
        <v>1987.6000000000001</v>
      </c>
      <c r="G15" s="97"/>
      <c r="H15" s="97">
        <f>SUM(H10:H14)</f>
        <v>1924.9999999999998</v>
      </c>
    </row>
    <row r="16" spans="1:8">
      <c r="A16" s="83"/>
      <c r="B16" s="83"/>
      <c r="C16" s="83"/>
      <c r="D16" s="83"/>
      <c r="E16" s="83"/>
      <c r="F16" s="138"/>
      <c r="G16" s="138"/>
      <c r="H16" s="138"/>
    </row>
    <row r="17" spans="1:8">
      <c r="A17" s="83" t="s">
        <v>28</v>
      </c>
      <c r="B17" s="83"/>
      <c r="C17" s="83"/>
      <c r="D17" s="83"/>
      <c r="E17" s="83"/>
      <c r="F17" s="97">
        <v>389.4</v>
      </c>
      <c r="G17" s="97"/>
      <c r="H17" s="97">
        <v>395.5</v>
      </c>
    </row>
    <row r="18" spans="1:8" ht="13.9" customHeight="1">
      <c r="A18" s="83" t="s">
        <v>150</v>
      </c>
      <c r="B18" s="83"/>
      <c r="C18" s="83"/>
      <c r="D18" s="83"/>
      <c r="E18" s="83"/>
      <c r="F18" s="179">
        <v>749</v>
      </c>
      <c r="G18" s="97"/>
      <c r="H18" s="179">
        <v>728.5</v>
      </c>
    </row>
    <row r="19" spans="1:8">
      <c r="A19" s="83"/>
      <c r="B19" s="83"/>
      <c r="C19" s="83"/>
      <c r="D19" s="83"/>
      <c r="E19" s="83"/>
      <c r="F19" s="137"/>
      <c r="G19" s="137"/>
      <c r="H19" s="137"/>
    </row>
    <row r="20" spans="1:8" ht="13.5" thickBot="1">
      <c r="A20" s="83"/>
      <c r="B20" s="83"/>
      <c r="C20" s="83" t="s">
        <v>1</v>
      </c>
      <c r="D20" s="213"/>
      <c r="E20" s="213"/>
      <c r="F20" s="180">
        <f>F15+F17+F18</f>
        <v>3126</v>
      </c>
      <c r="G20" s="137"/>
      <c r="H20" s="180">
        <f>H15+H17+H18</f>
        <v>3049</v>
      </c>
    </row>
    <row r="21" spans="1:8" ht="13.5" thickTop="1">
      <c r="A21" s="83"/>
      <c r="B21" s="83"/>
      <c r="C21" s="83"/>
      <c r="D21" s="83"/>
      <c r="E21" s="83"/>
      <c r="F21" s="138" t="s">
        <v>5</v>
      </c>
      <c r="G21" s="138"/>
      <c r="H21" s="80"/>
    </row>
    <row r="22" spans="1:8">
      <c r="A22" s="218" t="s">
        <v>155</v>
      </c>
      <c r="B22" s="218"/>
      <c r="C22" s="218"/>
      <c r="D22" s="218"/>
      <c r="E22" s="218"/>
      <c r="F22" s="218"/>
      <c r="G22" s="138"/>
      <c r="H22" s="138"/>
    </row>
    <row r="23" spans="1:8">
      <c r="A23" s="218"/>
      <c r="B23" s="218"/>
      <c r="C23" s="218"/>
      <c r="D23" s="218"/>
      <c r="E23" s="218"/>
      <c r="F23" s="218"/>
      <c r="G23" s="138"/>
      <c r="H23" s="138"/>
    </row>
    <row r="24" spans="1:8">
      <c r="A24" s="83" t="s">
        <v>13</v>
      </c>
      <c r="B24" s="83"/>
      <c r="C24" s="83"/>
      <c r="D24" s="83"/>
      <c r="E24" s="83"/>
      <c r="F24" s="138" t="s">
        <v>5</v>
      </c>
      <c r="G24" s="138"/>
      <c r="H24" s="138" t="s">
        <v>5</v>
      </c>
    </row>
    <row r="25" spans="1:8">
      <c r="A25" s="83"/>
      <c r="B25" s="83" t="s">
        <v>71</v>
      </c>
      <c r="C25" s="83"/>
      <c r="D25" s="83"/>
      <c r="E25" s="83"/>
      <c r="F25" s="88">
        <v>109.5</v>
      </c>
      <c r="G25" s="97"/>
      <c r="H25" s="88">
        <v>2.2000000000000002</v>
      </c>
    </row>
    <row r="26" spans="1:8">
      <c r="A26" s="83"/>
      <c r="B26" s="83" t="s">
        <v>14</v>
      </c>
      <c r="C26" s="83"/>
      <c r="D26" s="83"/>
      <c r="E26" s="83"/>
      <c r="F26" s="97">
        <v>141.1</v>
      </c>
      <c r="G26" s="97"/>
      <c r="H26" s="97">
        <v>134.6</v>
      </c>
    </row>
    <row r="27" spans="1:8">
      <c r="A27" s="83"/>
      <c r="B27" s="83" t="s">
        <v>29</v>
      </c>
      <c r="C27" s="83"/>
      <c r="D27" s="83"/>
      <c r="E27" s="83"/>
      <c r="F27" s="97">
        <v>178.3</v>
      </c>
      <c r="G27" s="97"/>
      <c r="H27" s="97">
        <v>189.2</v>
      </c>
    </row>
    <row r="28" spans="1:8">
      <c r="A28" s="83"/>
      <c r="B28" s="83" t="s">
        <v>15</v>
      </c>
      <c r="C28" s="83"/>
      <c r="D28" s="83"/>
      <c r="E28" s="83"/>
      <c r="F28" s="179">
        <v>490.6</v>
      </c>
      <c r="G28" s="97"/>
      <c r="H28" s="179">
        <v>465.9</v>
      </c>
    </row>
    <row r="29" spans="1:8">
      <c r="A29" s="83"/>
      <c r="B29" s="83"/>
      <c r="C29" s="83" t="s">
        <v>16</v>
      </c>
      <c r="D29" s="83"/>
      <c r="E29" s="83"/>
      <c r="F29" s="97">
        <f>SUM(F25:F28)</f>
        <v>919.5</v>
      </c>
      <c r="G29" s="97"/>
      <c r="H29" s="97">
        <f>SUM(H25:H28)</f>
        <v>791.9</v>
      </c>
    </row>
    <row r="30" spans="1:8">
      <c r="A30" s="83"/>
      <c r="B30" s="83"/>
      <c r="C30" s="83"/>
      <c r="D30" s="83"/>
      <c r="E30" s="83"/>
      <c r="F30" s="138"/>
      <c r="G30" s="138"/>
      <c r="H30" s="138"/>
    </row>
    <row r="31" spans="1:8">
      <c r="A31" s="83" t="s">
        <v>2</v>
      </c>
      <c r="B31" s="83"/>
      <c r="C31" s="83"/>
      <c r="D31" s="83"/>
      <c r="E31" s="83"/>
      <c r="F31" s="97">
        <v>717.5</v>
      </c>
      <c r="G31" s="97"/>
      <c r="H31" s="97">
        <v>842.3</v>
      </c>
    </row>
    <row r="32" spans="1:8">
      <c r="A32" s="83" t="s">
        <v>17</v>
      </c>
      <c r="B32" s="83"/>
      <c r="C32" s="83"/>
      <c r="D32" s="83"/>
      <c r="E32" s="83"/>
      <c r="F32" s="97">
        <v>399.1</v>
      </c>
      <c r="G32" s="97"/>
      <c r="H32" s="97">
        <v>440.5</v>
      </c>
    </row>
    <row r="33" spans="1:8">
      <c r="A33" s="83"/>
      <c r="B33" s="83"/>
      <c r="C33" s="83"/>
      <c r="D33" s="83"/>
      <c r="E33" s="83"/>
      <c r="F33" s="79"/>
      <c r="G33" s="97"/>
      <c r="H33" s="79"/>
    </row>
    <row r="34" spans="1:8" outlineLevel="1">
      <c r="A34" s="83" t="s">
        <v>127</v>
      </c>
      <c r="B34" s="83"/>
      <c r="C34" s="83"/>
      <c r="D34" s="83"/>
      <c r="E34" s="83"/>
      <c r="F34" s="79">
        <v>0.3</v>
      </c>
      <c r="G34" s="97"/>
      <c r="H34" s="79">
        <v>0</v>
      </c>
    </row>
    <row r="35" spans="1:8" outlineLevel="1" collapsed="1">
      <c r="A35" s="83"/>
      <c r="B35" s="83"/>
      <c r="C35" s="83"/>
      <c r="D35" s="83"/>
      <c r="E35" s="83"/>
      <c r="F35" s="79"/>
      <c r="G35" s="97"/>
      <c r="H35" s="79"/>
    </row>
    <row r="36" spans="1:8">
      <c r="A36" s="83" t="s">
        <v>18</v>
      </c>
      <c r="B36" s="83"/>
      <c r="C36" s="83"/>
      <c r="D36" s="83"/>
      <c r="E36" s="83"/>
      <c r="F36" s="179">
        <v>1089.5999999999999</v>
      </c>
      <c r="G36" s="79"/>
      <c r="H36" s="179">
        <v>974.3</v>
      </c>
    </row>
    <row r="37" spans="1:8">
      <c r="A37" s="83"/>
      <c r="B37" s="83"/>
      <c r="C37" s="83"/>
      <c r="D37" s="83"/>
      <c r="E37" s="83"/>
      <c r="F37" s="137"/>
      <c r="G37" s="138"/>
      <c r="H37" s="137"/>
    </row>
    <row r="38" spans="1:8" ht="13.5" thickBot="1">
      <c r="A38" s="83"/>
      <c r="B38" s="83"/>
      <c r="C38" s="83" t="s">
        <v>156</v>
      </c>
      <c r="D38" s="83"/>
      <c r="E38" s="83"/>
      <c r="F38" s="180">
        <f>F29+F31+F32+F36+F34</f>
        <v>3126</v>
      </c>
      <c r="G38" s="138"/>
      <c r="H38" s="180">
        <f>H29+H31+H32+H36+H34</f>
        <v>3049</v>
      </c>
    </row>
    <row r="39" spans="1:8" ht="13.5" thickTop="1">
      <c r="A39" s="10"/>
      <c r="B39" s="10"/>
      <c r="C39" s="10"/>
      <c r="D39" s="10"/>
      <c r="E39" s="10"/>
      <c r="F39" s="157"/>
      <c r="H39" s="80"/>
    </row>
    <row r="40" spans="1:8">
      <c r="A40" s="10"/>
      <c r="B40" s="10"/>
      <c r="C40" s="10"/>
      <c r="D40" s="10"/>
      <c r="E40" s="10"/>
    </row>
    <row r="41" spans="1:8">
      <c r="A41" s="10"/>
      <c r="B41" s="10"/>
      <c r="C41" s="10"/>
      <c r="D41" s="10"/>
      <c r="E41" s="10"/>
      <c r="F41" s="57"/>
      <c r="H41" s="57"/>
    </row>
    <row r="42" spans="1:8">
      <c r="A42" s="10"/>
      <c r="B42" s="10"/>
      <c r="C42" s="10"/>
      <c r="D42" s="10"/>
      <c r="E42" s="10"/>
    </row>
    <row r="43" spans="1:8">
      <c r="A43" s="10"/>
      <c r="B43" s="10"/>
      <c r="C43" s="10"/>
      <c r="D43" s="10"/>
      <c r="E43" s="10"/>
      <c r="F43" s="61"/>
    </row>
    <row r="44" spans="1:8">
      <c r="A44" s="10"/>
      <c r="B44" s="10"/>
      <c r="C44" s="10"/>
      <c r="D44" s="10"/>
      <c r="E44" s="10"/>
    </row>
    <row r="45" spans="1:8">
      <c r="A45" s="10"/>
      <c r="B45" s="10"/>
      <c r="C45" s="10"/>
      <c r="D45" s="10"/>
      <c r="E45" s="10"/>
    </row>
    <row r="47" spans="1:8" ht="15">
      <c r="A47" s="20" t="s">
        <v>38</v>
      </c>
      <c r="B47" s="21"/>
      <c r="F47" s="89" t="s">
        <v>167</v>
      </c>
    </row>
    <row r="48" spans="1:8" ht="15">
      <c r="A48" s="20"/>
      <c r="B48" s="21"/>
      <c r="F48" s="10" t="s">
        <v>91</v>
      </c>
    </row>
    <row r="49" spans="1:6" ht="15">
      <c r="A49" s="20"/>
      <c r="B49" s="21"/>
      <c r="F49" s="83" t="s">
        <v>134</v>
      </c>
    </row>
    <row r="52" spans="1:6">
      <c r="A52" s="81"/>
    </row>
  </sheetData>
  <mergeCells count="1">
    <mergeCell ref="A22:F23"/>
  </mergeCells>
  <phoneticPr fontId="4" type="noConversion"/>
  <pageMargins left="0.7" right="0.7" top="1" bottom="1" header="0.5" footer="0.5"/>
  <pageSetup scale="70" orientation="portrait" horizontalDpi="4294967293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1"/>
  <sheetViews>
    <sheetView showGridLines="0" topLeftCell="A7" zoomScaleNormal="100" workbookViewId="0">
      <selection activeCell="N1" sqref="N1:AL1048576"/>
    </sheetView>
  </sheetViews>
  <sheetFormatPr defaultColWidth="9.33203125" defaultRowHeight="12.75"/>
  <cols>
    <col min="1" max="2" width="2.1640625" style="13" customWidth="1"/>
    <col min="3" max="3" width="50" style="13" customWidth="1"/>
    <col min="4" max="4" width="15.33203125" style="14" customWidth="1"/>
    <col min="5" max="5" width="2.33203125" style="14" customWidth="1"/>
    <col min="6" max="6" width="15.33203125" style="14" customWidth="1"/>
    <col min="7" max="7" width="2.33203125" style="40" customWidth="1"/>
    <col min="8" max="8" width="15.33203125" style="14" customWidth="1"/>
    <col min="9" max="9" width="2.33203125" style="14" customWidth="1"/>
    <col min="10" max="10" width="15.33203125" style="14" customWidth="1"/>
    <col min="11" max="12" width="9.33203125" style="14"/>
    <col min="13" max="13" width="11.1640625" style="89" bestFit="1" customWidth="1"/>
    <col min="14" max="16384" width="9.33203125" style="13"/>
  </cols>
  <sheetData>
    <row r="1" spans="1:13" ht="15.75">
      <c r="A1" s="19" t="s">
        <v>37</v>
      </c>
    </row>
    <row r="2" spans="1:13" ht="15.75">
      <c r="A2" s="19" t="s">
        <v>165</v>
      </c>
    </row>
    <row r="4" spans="1:13">
      <c r="D4" s="220" t="s">
        <v>21</v>
      </c>
      <c r="E4" s="220"/>
      <c r="F4" s="220"/>
      <c r="G4" s="41"/>
      <c r="H4" s="220" t="s">
        <v>159</v>
      </c>
      <c r="I4" s="220"/>
      <c r="J4" s="220"/>
    </row>
    <row r="5" spans="1:13" ht="13.5" thickBot="1">
      <c r="A5" s="2" t="s">
        <v>33</v>
      </c>
      <c r="B5" s="1"/>
      <c r="C5" s="1"/>
      <c r="D5" s="219" t="s">
        <v>158</v>
      </c>
      <c r="E5" s="219"/>
      <c r="F5" s="219"/>
      <c r="G5" s="41"/>
      <c r="H5" s="219" t="str">
        <f>+D5</f>
        <v>September 30,</v>
      </c>
      <c r="I5" s="219"/>
      <c r="J5" s="219"/>
    </row>
    <row r="6" spans="1:13" ht="13.5" thickBot="1">
      <c r="A6" s="1"/>
      <c r="B6" s="1"/>
      <c r="C6" s="5"/>
      <c r="D6" s="133">
        <v>2021</v>
      </c>
      <c r="E6" s="15"/>
      <c r="F6" s="133">
        <v>2020</v>
      </c>
      <c r="G6" s="15"/>
      <c r="H6" s="133">
        <f>+D6</f>
        <v>2021</v>
      </c>
      <c r="I6" s="15"/>
      <c r="J6" s="133">
        <f>+F6</f>
        <v>2020</v>
      </c>
    </row>
    <row r="7" spans="1:13" ht="5.25" customHeight="1">
      <c r="A7" s="1"/>
      <c r="B7" s="1"/>
      <c r="C7" s="1"/>
      <c r="D7" s="134"/>
      <c r="E7" s="40"/>
      <c r="F7" s="135"/>
      <c r="H7" s="134"/>
      <c r="I7" s="40"/>
      <c r="J7" s="135"/>
    </row>
    <row r="8" spans="1:13">
      <c r="A8" s="1" t="s">
        <v>30</v>
      </c>
      <c r="B8" s="1"/>
      <c r="C8" s="4"/>
      <c r="D8" s="136">
        <v>608.9</v>
      </c>
      <c r="E8" s="158"/>
      <c r="F8" s="136">
        <v>511.4</v>
      </c>
      <c r="G8" s="158"/>
      <c r="H8" s="136">
        <v>1734.4</v>
      </c>
      <c r="I8" s="158"/>
      <c r="J8" s="136">
        <v>1360</v>
      </c>
      <c r="L8" s="186"/>
      <c r="M8" s="97"/>
    </row>
    <row r="9" spans="1:13">
      <c r="A9" s="1" t="s">
        <v>31</v>
      </c>
      <c r="B9" s="1"/>
      <c r="C9" s="7"/>
      <c r="D9" s="159">
        <v>300.2</v>
      </c>
      <c r="E9" s="160"/>
      <c r="F9" s="187">
        <v>263.10000000000002</v>
      </c>
      <c r="G9" s="161"/>
      <c r="H9" s="159">
        <v>866.4</v>
      </c>
      <c r="I9" s="160"/>
      <c r="J9" s="187">
        <v>733.2</v>
      </c>
      <c r="L9" s="119"/>
      <c r="M9" s="97"/>
    </row>
    <row r="10" spans="1:13" ht="4.5" customHeight="1">
      <c r="A10" s="1"/>
      <c r="B10" s="1"/>
      <c r="C10" s="7"/>
      <c r="D10" s="137"/>
      <c r="E10" s="137"/>
      <c r="F10" s="137"/>
      <c r="G10" s="137"/>
      <c r="H10" s="137"/>
      <c r="I10" s="137"/>
      <c r="J10" s="137"/>
      <c r="L10" s="132"/>
      <c r="M10" s="97"/>
    </row>
    <row r="11" spans="1:13">
      <c r="A11" s="1" t="s">
        <v>22</v>
      </c>
      <c r="B11"/>
      <c r="C11"/>
      <c r="D11" s="162">
        <f>D8-D9</f>
        <v>308.7</v>
      </c>
      <c r="E11" s="162" t="s">
        <v>5</v>
      </c>
      <c r="F11" s="162">
        <f>F8-F9</f>
        <v>248.29999999999995</v>
      </c>
      <c r="G11" s="163" t="s">
        <v>5</v>
      </c>
      <c r="H11" s="162">
        <f>H8-H9</f>
        <v>868.00000000000011</v>
      </c>
      <c r="I11" s="162" t="s">
        <v>5</v>
      </c>
      <c r="J11" s="162">
        <f>J8-J9</f>
        <v>626.79999999999995</v>
      </c>
      <c r="L11" s="132"/>
      <c r="M11" s="97"/>
    </row>
    <row r="12" spans="1:13" ht="3" customHeight="1">
      <c r="A12" s="1" t="s">
        <v>5</v>
      </c>
      <c r="B12" s="1"/>
      <c r="C12" s="4"/>
      <c r="D12" s="138"/>
      <c r="E12" s="164"/>
      <c r="F12" s="138"/>
      <c r="G12" s="165"/>
      <c r="H12" s="138"/>
      <c r="I12" s="164"/>
      <c r="J12" s="138"/>
      <c r="L12" s="132"/>
      <c r="M12" s="97"/>
    </row>
    <row r="13" spans="1:13" ht="12.75" customHeight="1">
      <c r="A13" s="1" t="s">
        <v>72</v>
      </c>
      <c r="B13" s="1"/>
      <c r="C13" s="4"/>
      <c r="D13" s="166"/>
      <c r="E13" s="167"/>
      <c r="F13" s="139"/>
      <c r="G13" s="168"/>
      <c r="H13" s="166"/>
      <c r="I13" s="167"/>
      <c r="J13" s="139"/>
      <c r="L13" s="132"/>
      <c r="M13" s="97"/>
    </row>
    <row r="14" spans="1:13" ht="12" customHeight="1">
      <c r="A14" s="60" t="s">
        <v>32</v>
      </c>
      <c r="B14" s="4"/>
      <c r="D14" s="140">
        <f>97.4+43.9</f>
        <v>141.30000000000001</v>
      </c>
      <c r="E14" s="160"/>
      <c r="F14" s="189">
        <v>114.6</v>
      </c>
      <c r="G14" s="161"/>
      <c r="H14" s="140">
        <f>276.7+131.2</f>
        <v>407.9</v>
      </c>
      <c r="I14" s="160"/>
      <c r="J14" s="189">
        <v>338.2</v>
      </c>
      <c r="L14" s="132"/>
      <c r="M14" s="97"/>
    </row>
    <row r="15" spans="1:13">
      <c r="A15" s="1" t="s">
        <v>6</v>
      </c>
      <c r="B15" s="4"/>
      <c r="D15" s="140">
        <v>52.1</v>
      </c>
      <c r="E15" s="169"/>
      <c r="F15" s="189">
        <v>48.3</v>
      </c>
      <c r="G15" s="170"/>
      <c r="H15" s="140">
        <v>162.69999999999999</v>
      </c>
      <c r="I15" s="169"/>
      <c r="J15" s="189">
        <v>140.9</v>
      </c>
      <c r="L15" s="132"/>
      <c r="M15" s="97"/>
    </row>
    <row r="16" spans="1:13">
      <c r="A16" s="1" t="s">
        <v>80</v>
      </c>
      <c r="B16" s="4"/>
      <c r="D16" s="140">
        <f>0.9-0.6+0.6+1.1+0.1</f>
        <v>2.1</v>
      </c>
      <c r="E16" s="169"/>
      <c r="F16" s="189">
        <v>4.2</v>
      </c>
      <c r="G16" s="170"/>
      <c r="H16" s="140">
        <f>9.4+0.1</f>
        <v>9.5</v>
      </c>
      <c r="I16" s="169"/>
      <c r="J16" s="189">
        <v>12.2</v>
      </c>
      <c r="L16" s="132"/>
      <c r="M16" s="97"/>
    </row>
    <row r="17" spans="1:13">
      <c r="A17" s="4" t="s">
        <v>19</v>
      </c>
      <c r="D17" s="171">
        <f>SUM(D14:D16)</f>
        <v>195.5</v>
      </c>
      <c r="E17" s="162"/>
      <c r="F17" s="171">
        <f>SUM(F14:F16)</f>
        <v>167.09999999999997</v>
      </c>
      <c r="G17" s="163"/>
      <c r="H17" s="171">
        <f>SUM(H14:H16)</f>
        <v>580.09999999999991</v>
      </c>
      <c r="I17" s="162"/>
      <c r="J17" s="171">
        <f>SUM(J14:J16)</f>
        <v>491.3</v>
      </c>
      <c r="L17" s="132"/>
      <c r="M17" s="97"/>
    </row>
    <row r="18" spans="1:13" ht="3.75" customHeight="1">
      <c r="A18" s="1"/>
      <c r="B18" s="4"/>
      <c r="D18" s="164"/>
      <c r="E18" s="164"/>
      <c r="F18" s="141"/>
      <c r="G18" s="165"/>
      <c r="H18" s="164"/>
      <c r="I18" s="164"/>
      <c r="J18" s="141"/>
      <c r="L18" s="132"/>
      <c r="M18" s="97"/>
    </row>
    <row r="19" spans="1:13">
      <c r="A19" s="1" t="s">
        <v>20</v>
      </c>
      <c r="D19" s="162">
        <f>D11-D17</f>
        <v>113.19999999999999</v>
      </c>
      <c r="E19" s="162"/>
      <c r="F19" s="162">
        <f>F11-F17</f>
        <v>81.199999999999989</v>
      </c>
      <c r="G19" s="163"/>
      <c r="H19" s="162">
        <f>H11-H17</f>
        <v>287.9000000000002</v>
      </c>
      <c r="I19" s="162"/>
      <c r="J19" s="162">
        <f>J11-J17</f>
        <v>135.49999999999994</v>
      </c>
      <c r="L19" s="132"/>
      <c r="M19" s="97"/>
    </row>
    <row r="20" spans="1:13" ht="6" customHeight="1">
      <c r="A20" s="1"/>
      <c r="B20" s="1"/>
      <c r="C20" s="4"/>
      <c r="D20" s="138"/>
      <c r="E20" s="164"/>
      <c r="F20" s="138"/>
      <c r="G20" s="165"/>
      <c r="H20" s="138"/>
      <c r="I20" s="164"/>
      <c r="J20" s="138"/>
      <c r="L20" s="132"/>
      <c r="M20" s="97"/>
    </row>
    <row r="21" spans="1:13">
      <c r="A21" s="11" t="s">
        <v>110</v>
      </c>
      <c r="B21" s="1"/>
      <c r="C21" s="4"/>
      <c r="D21" s="159">
        <v>-4.4000000000000004</v>
      </c>
      <c r="E21" s="160"/>
      <c r="F21" s="187">
        <v>-5.9</v>
      </c>
      <c r="G21" s="161"/>
      <c r="H21" s="159">
        <v>-13.8</v>
      </c>
      <c r="I21" s="160"/>
      <c r="J21" s="187">
        <v>-15.4</v>
      </c>
      <c r="L21" s="132"/>
      <c r="M21" s="97"/>
    </row>
    <row r="22" spans="1:13" ht="6" customHeight="1">
      <c r="A22" s="1"/>
      <c r="B22" s="1"/>
      <c r="C22" s="3"/>
      <c r="D22" s="138"/>
      <c r="E22" s="164"/>
      <c r="F22" s="138"/>
      <c r="G22" s="165"/>
      <c r="H22" s="138"/>
      <c r="I22" s="164"/>
      <c r="J22" s="138"/>
      <c r="L22" s="132"/>
      <c r="M22" s="97"/>
    </row>
    <row r="23" spans="1:13">
      <c r="A23" s="1" t="s">
        <v>24</v>
      </c>
      <c r="B23" s="1"/>
      <c r="C23" s="3"/>
      <c r="D23" s="138"/>
      <c r="E23" s="164"/>
      <c r="F23" s="138"/>
      <c r="G23" s="165"/>
      <c r="H23" s="138"/>
      <c r="I23" s="164"/>
      <c r="J23" s="138"/>
      <c r="L23" s="132"/>
      <c r="M23" s="97"/>
    </row>
    <row r="24" spans="1:13">
      <c r="A24" s="1"/>
      <c r="B24" s="8" t="s">
        <v>25</v>
      </c>
      <c r="C24" s="3"/>
      <c r="D24" s="140">
        <f>D19+D21</f>
        <v>108.79999999999998</v>
      </c>
      <c r="E24" s="160"/>
      <c r="F24" s="140">
        <f>F19+F21</f>
        <v>75.299999999999983</v>
      </c>
      <c r="G24" s="161"/>
      <c r="H24" s="140">
        <f>H19+H21</f>
        <v>274.10000000000019</v>
      </c>
      <c r="I24" s="160"/>
      <c r="J24" s="140">
        <f>J19+J21</f>
        <v>120.09999999999994</v>
      </c>
      <c r="L24" s="132"/>
      <c r="M24" s="97"/>
    </row>
    <row r="25" spans="1:13">
      <c r="A25" s="1" t="s">
        <v>93</v>
      </c>
      <c r="B25" s="8"/>
      <c r="C25" s="3"/>
      <c r="D25" s="159">
        <v>20.7</v>
      </c>
      <c r="E25" s="160"/>
      <c r="F25" s="187">
        <v>20</v>
      </c>
      <c r="G25" s="161"/>
      <c r="H25" s="159">
        <v>69.5</v>
      </c>
      <c r="I25" s="160"/>
      <c r="J25" s="187">
        <v>30</v>
      </c>
      <c r="K25" s="119"/>
      <c r="L25" s="132"/>
      <c r="M25" s="97"/>
    </row>
    <row r="26" spans="1:13">
      <c r="A26" s="1"/>
      <c r="B26" s="1"/>
      <c r="C26" s="6"/>
      <c r="D26" s="138"/>
      <c r="E26" s="164"/>
      <c r="F26" s="138"/>
      <c r="G26" s="165"/>
      <c r="H26" s="138"/>
      <c r="I26" s="164"/>
      <c r="J26" s="138"/>
      <c r="L26" s="132"/>
      <c r="M26" s="97"/>
    </row>
    <row r="27" spans="1:13">
      <c r="A27" s="60" t="s">
        <v>146</v>
      </c>
      <c r="B27" s="8"/>
      <c r="C27" s="6"/>
      <c r="D27" s="162">
        <f>D24-D25</f>
        <v>88.09999999999998</v>
      </c>
      <c r="E27" s="160"/>
      <c r="F27" s="162">
        <f>F24-F25</f>
        <v>55.299999999999983</v>
      </c>
      <c r="G27" s="161"/>
      <c r="H27" s="162">
        <f>H24-H25</f>
        <v>204.60000000000019</v>
      </c>
      <c r="I27" s="160"/>
      <c r="J27" s="162">
        <f>J24-J25</f>
        <v>90.099999999999937</v>
      </c>
      <c r="L27" s="132"/>
      <c r="M27" s="97"/>
    </row>
    <row r="28" spans="1:13">
      <c r="A28" s="1" t="s">
        <v>35</v>
      </c>
      <c r="B28" s="8"/>
      <c r="C28" s="6"/>
      <c r="D28" s="162"/>
      <c r="E28" s="160"/>
      <c r="F28" s="77"/>
      <c r="G28" s="161"/>
      <c r="H28" s="162"/>
      <c r="I28" s="160"/>
      <c r="J28" s="77"/>
      <c r="L28" s="132"/>
      <c r="M28" s="97"/>
    </row>
    <row r="29" spans="1:13">
      <c r="B29" s="1" t="s">
        <v>26</v>
      </c>
      <c r="C29" s="6"/>
      <c r="D29" s="179">
        <v>1</v>
      </c>
      <c r="E29" s="147"/>
      <c r="F29" s="179">
        <v>1</v>
      </c>
      <c r="G29" s="147"/>
      <c r="H29" s="179">
        <v>3.2</v>
      </c>
      <c r="I29" s="147"/>
      <c r="J29" s="179">
        <v>1.2</v>
      </c>
      <c r="L29" s="132"/>
      <c r="M29" s="97"/>
    </row>
    <row r="30" spans="1:13" ht="13.5" thickBot="1">
      <c r="A30" s="60" t="s">
        <v>145</v>
      </c>
      <c r="B30" s="1"/>
      <c r="C30" s="9"/>
      <c r="D30" s="172">
        <f>D27-D29</f>
        <v>87.09999999999998</v>
      </c>
      <c r="E30" s="160"/>
      <c r="F30" s="172">
        <f>F27-F29</f>
        <v>54.299999999999983</v>
      </c>
      <c r="G30" s="161"/>
      <c r="H30" s="172">
        <f>H27-H29</f>
        <v>201.4000000000002</v>
      </c>
      <c r="I30" s="160"/>
      <c r="J30" s="172">
        <f>J27-J29</f>
        <v>88.899999999999935</v>
      </c>
      <c r="L30" s="132"/>
      <c r="M30" s="97"/>
    </row>
    <row r="31" spans="1:13" ht="13.5" thickTop="1">
      <c r="A31" s="1"/>
      <c r="B31" s="1"/>
      <c r="C31" s="9"/>
      <c r="D31" s="167"/>
      <c r="E31" s="143"/>
      <c r="F31" s="142"/>
      <c r="G31" s="143"/>
      <c r="H31" s="167"/>
      <c r="I31" s="143"/>
      <c r="J31" s="142"/>
    </row>
    <row r="32" spans="1:13">
      <c r="A32" s="60" t="s">
        <v>147</v>
      </c>
      <c r="B32" s="1"/>
      <c r="C32" s="9"/>
      <c r="D32" s="143"/>
      <c r="E32" s="143"/>
      <c r="F32" s="143"/>
      <c r="G32" s="143"/>
      <c r="H32" s="143"/>
      <c r="I32" s="143"/>
      <c r="J32" s="143"/>
    </row>
    <row r="33" spans="1:13">
      <c r="A33" s="1"/>
      <c r="B33" s="8" t="s">
        <v>23</v>
      </c>
      <c r="C33" s="9"/>
      <c r="D33" s="143"/>
      <c r="E33" s="143"/>
      <c r="F33" s="143"/>
      <c r="G33" s="143"/>
      <c r="H33" s="143"/>
      <c r="I33" s="143"/>
      <c r="J33" s="143"/>
      <c r="M33" s="188"/>
    </row>
    <row r="34" spans="1:13" ht="13.5" thickBot="1">
      <c r="A34" s="1"/>
      <c r="B34" s="8" t="s">
        <v>7</v>
      </c>
      <c r="C34" s="1"/>
      <c r="D34" s="173">
        <f>ROUND((D30/D38),2)</f>
        <v>0.57999999999999996</v>
      </c>
      <c r="E34" s="174"/>
      <c r="F34" s="173">
        <f>ROUND((F30/F38),2)</f>
        <v>0.35</v>
      </c>
      <c r="G34" s="175"/>
      <c r="H34" s="173">
        <f>ROUND((H30/H38),2)</f>
        <v>1.33</v>
      </c>
      <c r="I34" s="174"/>
      <c r="J34" s="173">
        <f>ROUND((J30/J38),2)</f>
        <v>0.57999999999999996</v>
      </c>
    </row>
    <row r="35" spans="1:13" ht="14.25" customHeight="1" thickTop="1" thickBot="1">
      <c r="A35" s="1"/>
      <c r="B35" s="1" t="s">
        <v>3</v>
      </c>
      <c r="C35" s="1"/>
      <c r="D35" s="176">
        <f>ROUND((D30/D39),2)</f>
        <v>0.56999999999999995</v>
      </c>
      <c r="E35" s="174"/>
      <c r="F35" s="176">
        <f>ROUND((F30/F39),2)</f>
        <v>0.35</v>
      </c>
      <c r="G35" s="175"/>
      <c r="H35" s="176">
        <f>ROUND((H30/H39),2)</f>
        <v>1.32</v>
      </c>
      <c r="I35" s="174"/>
      <c r="J35" s="176">
        <f>ROUND((J30/J39),2)</f>
        <v>0.56999999999999995</v>
      </c>
    </row>
    <row r="36" spans="1:13" ht="13.5" thickTop="1">
      <c r="A36" s="1"/>
      <c r="B36" s="1"/>
      <c r="C36" s="1"/>
      <c r="D36" s="174"/>
      <c r="E36" s="177"/>
      <c r="F36" s="144"/>
      <c r="G36" s="177"/>
      <c r="H36" s="174"/>
      <c r="I36" s="177"/>
      <c r="J36" s="144"/>
    </row>
    <row r="37" spans="1:13">
      <c r="A37" s="10" t="s">
        <v>27</v>
      </c>
      <c r="B37" s="1"/>
      <c r="C37" s="1"/>
      <c r="D37" s="145"/>
      <c r="E37" s="178"/>
      <c r="F37" s="145"/>
      <c r="G37" s="178"/>
      <c r="H37" s="145"/>
      <c r="I37" s="178"/>
      <c r="J37" s="145"/>
    </row>
    <row r="38" spans="1:13" ht="13.5" thickBot="1">
      <c r="A38" s="1"/>
      <c r="B38" s="10" t="s">
        <v>7</v>
      </c>
      <c r="C38" s="1"/>
      <c r="D38" s="190">
        <v>151.4</v>
      </c>
      <c r="E38" s="146"/>
      <c r="F38" s="191">
        <v>153.19999999999999</v>
      </c>
      <c r="G38" s="147"/>
      <c r="H38" s="190">
        <v>151.5</v>
      </c>
      <c r="I38" s="146"/>
      <c r="J38" s="191">
        <v>153.69999999999999</v>
      </c>
    </row>
    <row r="39" spans="1:13" ht="14.25" thickTop="1" thickBot="1">
      <c r="A39" s="1"/>
      <c r="B39" s="1" t="s">
        <v>3</v>
      </c>
      <c r="C39" s="1"/>
      <c r="D39" s="190">
        <v>152.80000000000001</v>
      </c>
      <c r="E39" s="146"/>
      <c r="F39" s="191">
        <v>154.30000000000001</v>
      </c>
      <c r="G39" s="147"/>
      <c r="H39" s="190">
        <v>153</v>
      </c>
      <c r="I39" s="146"/>
      <c r="J39" s="191">
        <v>154.80000000000001</v>
      </c>
    </row>
    <row r="40" spans="1:13" ht="4.5" customHeight="1" thickTop="1">
      <c r="D40" s="16"/>
      <c r="E40" s="18"/>
      <c r="F40" s="16"/>
      <c r="G40" s="18"/>
      <c r="H40" s="16"/>
      <c r="I40" s="18"/>
      <c r="J40" s="16"/>
    </row>
    <row r="41" spans="1:13">
      <c r="D41" s="62"/>
      <c r="E41" s="40"/>
      <c r="F41" s="12"/>
      <c r="H41" s="62"/>
      <c r="I41" s="40"/>
      <c r="J41" s="12"/>
    </row>
    <row r="42" spans="1:13">
      <c r="D42" s="135"/>
      <c r="E42" s="40"/>
      <c r="F42" s="217"/>
      <c r="H42" s="135"/>
      <c r="I42" s="40"/>
      <c r="J42" s="17"/>
    </row>
    <row r="43" spans="1:13">
      <c r="D43" s="148"/>
      <c r="E43" s="40"/>
      <c r="F43" s="135"/>
      <c r="H43" s="148"/>
      <c r="I43" s="40"/>
      <c r="J43" s="135"/>
    </row>
    <row r="44" spans="1:13">
      <c r="D44" s="149"/>
      <c r="E44" s="40"/>
      <c r="F44" s="149"/>
      <c r="H44" s="149"/>
      <c r="I44" s="40"/>
      <c r="J44" s="149"/>
      <c r="M44" s="188"/>
    </row>
    <row r="45" spans="1:13">
      <c r="D45" s="135"/>
      <c r="E45" s="40"/>
      <c r="F45" s="135"/>
      <c r="H45" s="135"/>
      <c r="I45" s="40"/>
      <c r="J45" s="135"/>
      <c r="M45" s="192"/>
    </row>
    <row r="46" spans="1:13">
      <c r="E46" s="40"/>
      <c r="F46" s="135"/>
      <c r="I46" s="40"/>
      <c r="J46" s="135"/>
    </row>
    <row r="47" spans="1:13">
      <c r="B47" s="81"/>
      <c r="E47" s="40"/>
      <c r="F47" s="135"/>
      <c r="I47" s="40"/>
      <c r="J47" s="135"/>
    </row>
    <row r="48" spans="1:13">
      <c r="E48" s="40"/>
      <c r="F48" s="135"/>
      <c r="I48" s="40"/>
      <c r="J48" s="135"/>
    </row>
    <row r="49" spans="5:10">
      <c r="E49" s="40"/>
      <c r="F49" s="135"/>
      <c r="I49" s="40"/>
      <c r="J49" s="135"/>
    </row>
    <row r="50" spans="5:10">
      <c r="E50" s="40"/>
      <c r="F50" s="135"/>
      <c r="I50" s="40"/>
      <c r="J50" s="135"/>
    </row>
    <row r="51" spans="5:10">
      <c r="E51" s="40"/>
      <c r="F51" s="135"/>
      <c r="I51" s="40"/>
      <c r="J51" s="135"/>
    </row>
    <row r="52" spans="5:10">
      <c r="E52" s="40"/>
      <c r="F52" s="135"/>
      <c r="I52" s="40"/>
      <c r="J52" s="135"/>
    </row>
    <row r="53" spans="5:10">
      <c r="E53" s="40"/>
      <c r="F53" s="135"/>
      <c r="I53" s="40"/>
      <c r="J53" s="135"/>
    </row>
    <row r="54" spans="5:10">
      <c r="E54" s="40"/>
      <c r="F54" s="135"/>
      <c r="I54" s="40"/>
      <c r="J54" s="135"/>
    </row>
    <row r="55" spans="5:10">
      <c r="E55" s="40"/>
      <c r="F55" s="135"/>
      <c r="I55" s="40"/>
      <c r="J55" s="135"/>
    </row>
    <row r="56" spans="5:10">
      <c r="E56" s="40"/>
      <c r="F56" s="135"/>
      <c r="I56" s="40"/>
      <c r="J56" s="135"/>
    </row>
    <row r="57" spans="5:10">
      <c r="E57" s="40"/>
      <c r="F57" s="135"/>
      <c r="I57" s="40"/>
      <c r="J57" s="135"/>
    </row>
    <row r="58" spans="5:10">
      <c r="E58" s="40"/>
      <c r="F58" s="135"/>
      <c r="I58" s="40"/>
      <c r="J58" s="135"/>
    </row>
    <row r="59" spans="5:10">
      <c r="E59" s="40"/>
      <c r="F59" s="135"/>
      <c r="I59" s="40"/>
      <c r="J59" s="135"/>
    </row>
    <row r="60" spans="5:10">
      <c r="E60" s="40"/>
      <c r="F60" s="135"/>
      <c r="I60" s="40"/>
      <c r="J60" s="135"/>
    </row>
    <row r="61" spans="5:10">
      <c r="E61" s="40"/>
      <c r="F61" s="135"/>
      <c r="I61" s="40"/>
      <c r="J61" s="135"/>
    </row>
  </sheetData>
  <mergeCells count="4">
    <mergeCell ref="D5:F5"/>
    <mergeCell ref="D4:F4"/>
    <mergeCell ref="H4:J4"/>
    <mergeCell ref="H5:J5"/>
  </mergeCells>
  <phoneticPr fontId="0" type="noConversion"/>
  <pageMargins left="0.7" right="0.7" top="1" bottom="1" header="0.5" footer="0.5"/>
  <pageSetup scale="71" orientation="portrait" horizontalDpi="4294967293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showGridLines="0" zoomScale="85" zoomScaleNormal="85" zoomScaleSheetLayoutView="80" workbookViewId="0">
      <selection activeCell="M20" sqref="M20"/>
    </sheetView>
  </sheetViews>
  <sheetFormatPr defaultColWidth="9.33203125" defaultRowHeight="12.75" outlineLevelRow="1"/>
  <cols>
    <col min="1" max="1" width="9.33203125" style="23"/>
    <col min="2" max="2" width="18.83203125" style="23" customWidth="1"/>
    <col min="3" max="3" width="18.6640625" style="23" customWidth="1"/>
    <col min="4" max="4" width="25.33203125" style="23" customWidth="1"/>
    <col min="5" max="5" width="15.33203125" style="23" customWidth="1"/>
    <col min="6" max="6" width="2.33203125" style="23" customWidth="1"/>
    <col min="7" max="7" width="15.33203125" style="23" customWidth="1"/>
    <col min="8" max="8" width="2.33203125" style="23" customWidth="1"/>
    <col min="9" max="9" width="15.33203125" style="38" customWidth="1"/>
    <col min="10" max="10" width="2.33203125" style="38" customWidth="1"/>
    <col min="11" max="11" width="15.33203125" style="38" customWidth="1"/>
    <col min="12" max="12" width="9.33203125" style="23" customWidth="1"/>
    <col min="13" max="16384" width="9.33203125" style="23"/>
  </cols>
  <sheetData>
    <row r="1" spans="1:12" s="26" customFormat="1" ht="15.75">
      <c r="A1" s="28" t="s">
        <v>37</v>
      </c>
      <c r="K1" s="14"/>
    </row>
    <row r="2" spans="1:12" s="26" customFormat="1" ht="15.75">
      <c r="A2" s="28" t="s">
        <v>166</v>
      </c>
      <c r="K2" s="14"/>
    </row>
    <row r="3" spans="1:12" s="26" customFormat="1">
      <c r="K3" s="14"/>
    </row>
    <row r="4" spans="1:12" s="26" customFormat="1">
      <c r="E4" s="222" t="s">
        <v>90</v>
      </c>
      <c r="F4" s="222"/>
      <c r="G4" s="222"/>
      <c r="I4" s="222" t="s">
        <v>160</v>
      </c>
      <c r="J4" s="222"/>
      <c r="K4" s="222"/>
    </row>
    <row r="5" spans="1:12" ht="13.5" thickBot="1">
      <c r="A5" s="46" t="s">
        <v>34</v>
      </c>
      <c r="B5" s="22"/>
      <c r="C5" s="22"/>
      <c r="D5" s="22"/>
      <c r="E5" s="221" t="s">
        <v>158</v>
      </c>
      <c r="F5" s="221"/>
      <c r="G5" s="221"/>
      <c r="H5" s="38"/>
      <c r="I5" s="221" t="s">
        <v>158</v>
      </c>
      <c r="J5" s="221"/>
      <c r="K5" s="221"/>
    </row>
    <row r="6" spans="1:12" ht="13.5" thickBot="1">
      <c r="A6" s="24"/>
      <c r="B6" s="24"/>
      <c r="C6" s="24"/>
      <c r="D6" s="24"/>
      <c r="E6" s="25">
        <v>2021</v>
      </c>
      <c r="F6" s="24"/>
      <c r="G6" s="25">
        <v>2020</v>
      </c>
      <c r="H6" s="38"/>
      <c r="I6" s="25">
        <f>+E6</f>
        <v>2021</v>
      </c>
      <c r="J6" s="24"/>
      <c r="K6" s="92">
        <f>+G6</f>
        <v>2020</v>
      </c>
    </row>
    <row r="7" spans="1:12">
      <c r="A7" s="22" t="s">
        <v>51</v>
      </c>
      <c r="B7" s="22"/>
      <c r="C7" s="22"/>
      <c r="D7" s="22"/>
      <c r="E7" s="22"/>
      <c r="F7" s="84"/>
      <c r="G7" s="22"/>
      <c r="H7" s="38"/>
      <c r="I7" s="22"/>
      <c r="J7" s="22"/>
      <c r="K7" s="22"/>
    </row>
    <row r="8" spans="1:12">
      <c r="A8" s="47" t="s">
        <v>146</v>
      </c>
      <c r="B8" s="22"/>
      <c r="C8" s="22"/>
      <c r="D8" s="22"/>
      <c r="E8" s="215">
        <f>+' BRKR Combined P&amp;L'!D27</f>
        <v>88.09999999999998</v>
      </c>
      <c r="F8" s="84"/>
      <c r="G8" s="215">
        <f>+' BRKR Combined P&amp;L'!F27</f>
        <v>55.299999999999983</v>
      </c>
      <c r="H8" s="84"/>
      <c r="I8" s="215">
        <f>+' BRKR Combined P&amp;L'!H27</f>
        <v>204.60000000000019</v>
      </c>
      <c r="J8" s="84"/>
      <c r="K8" s="215">
        <f>+' BRKR Combined P&amp;L'!J27</f>
        <v>90.099999999999937</v>
      </c>
      <c r="L8" s="84"/>
    </row>
    <row r="9" spans="1:12">
      <c r="A9" s="22" t="s">
        <v>52</v>
      </c>
      <c r="B9" s="22"/>
      <c r="C9" s="22"/>
      <c r="D9" s="22"/>
      <c r="E9" s="84"/>
      <c r="F9" s="84"/>
      <c r="G9" s="84"/>
      <c r="H9" s="84"/>
      <c r="I9" s="84"/>
      <c r="J9" s="84"/>
      <c r="K9" s="84"/>
      <c r="L9" s="84"/>
    </row>
    <row r="10" spans="1:12">
      <c r="A10" s="22"/>
      <c r="B10" s="22" t="s">
        <v>53</v>
      </c>
      <c r="C10" s="22"/>
      <c r="D10" s="22"/>
      <c r="E10" s="84"/>
      <c r="F10" s="84"/>
      <c r="G10" s="84"/>
      <c r="H10" s="84"/>
      <c r="I10" s="84"/>
      <c r="J10" s="84"/>
      <c r="K10" s="84"/>
      <c r="L10" s="84"/>
    </row>
    <row r="11" spans="1:12">
      <c r="A11" s="22"/>
      <c r="B11" s="22" t="s">
        <v>54</v>
      </c>
      <c r="C11" s="22"/>
      <c r="D11" s="22"/>
      <c r="E11" s="84">
        <v>22.199999999999996</v>
      </c>
      <c r="F11" s="84"/>
      <c r="G11" s="84">
        <v>20.5</v>
      </c>
      <c r="H11" s="84"/>
      <c r="I11" s="84">
        <v>66.099999999999994</v>
      </c>
      <c r="J11" s="84"/>
      <c r="K11" s="84">
        <v>58.7</v>
      </c>
      <c r="L11" s="84"/>
    </row>
    <row r="12" spans="1:12">
      <c r="A12" s="22"/>
      <c r="B12" s="22" t="s">
        <v>55</v>
      </c>
      <c r="C12" s="22"/>
      <c r="D12" s="22"/>
      <c r="E12" s="84">
        <v>4.2</v>
      </c>
      <c r="F12" s="84"/>
      <c r="G12" s="84">
        <v>4.5</v>
      </c>
      <c r="H12" s="84"/>
      <c r="I12" s="84">
        <v>11.9</v>
      </c>
      <c r="J12" s="84"/>
      <c r="K12" s="84">
        <v>10.9</v>
      </c>
      <c r="L12" s="84"/>
    </row>
    <row r="13" spans="1:12">
      <c r="A13" s="22"/>
      <c r="B13" s="22" t="s">
        <v>56</v>
      </c>
      <c r="C13" s="22"/>
      <c r="D13" s="22"/>
      <c r="E13" s="84">
        <v>-2.7</v>
      </c>
      <c r="F13" s="84"/>
      <c r="G13" s="84">
        <v>1.6</v>
      </c>
      <c r="H13" s="84"/>
      <c r="I13" s="84">
        <v>-6.5</v>
      </c>
      <c r="J13" s="84"/>
      <c r="K13" s="84">
        <v>0.5</v>
      </c>
      <c r="L13" s="84"/>
    </row>
    <row r="14" spans="1:12">
      <c r="A14" s="22"/>
      <c r="B14" s="22" t="s">
        <v>100</v>
      </c>
      <c r="C14" s="22"/>
      <c r="D14" s="22"/>
      <c r="E14" s="84">
        <v>4</v>
      </c>
      <c r="F14" s="84"/>
      <c r="G14" s="84">
        <v>6.3</v>
      </c>
      <c r="H14" s="84"/>
      <c r="I14" s="84">
        <f>15.3+9.5</f>
        <v>24.8</v>
      </c>
      <c r="J14" s="84"/>
      <c r="K14" s="84">
        <v>25.5</v>
      </c>
      <c r="L14" s="84"/>
    </row>
    <row r="15" spans="1:12">
      <c r="A15" s="22" t="s">
        <v>77</v>
      </c>
      <c r="B15" s="22"/>
      <c r="C15" s="22"/>
      <c r="D15" s="22"/>
      <c r="E15" s="84"/>
      <c r="F15" s="84"/>
      <c r="G15" s="84"/>
      <c r="H15" s="84"/>
      <c r="I15" s="84"/>
      <c r="J15" s="84"/>
      <c r="K15" s="84"/>
      <c r="L15" s="84"/>
    </row>
    <row r="16" spans="1:12">
      <c r="A16" s="22"/>
      <c r="B16" s="22" t="s">
        <v>57</v>
      </c>
      <c r="C16" s="22"/>
      <c r="D16" s="22"/>
      <c r="E16" s="181">
        <v>-39.200000000000003</v>
      </c>
      <c r="F16" s="84"/>
      <c r="G16" s="181">
        <v>2.6</v>
      </c>
      <c r="H16" s="84"/>
      <c r="I16" s="181">
        <v>-47.7</v>
      </c>
      <c r="J16" s="84"/>
      <c r="K16" s="181">
        <v>36.9</v>
      </c>
      <c r="L16" s="84"/>
    </row>
    <row r="17" spans="1:12">
      <c r="A17" s="22"/>
      <c r="B17" s="22" t="s">
        <v>11</v>
      </c>
      <c r="C17" s="22"/>
      <c r="D17" s="22"/>
      <c r="E17" s="84">
        <v>-13</v>
      </c>
      <c r="F17" s="84"/>
      <c r="G17" s="84">
        <v>-12.7</v>
      </c>
      <c r="H17" s="84"/>
      <c r="I17" s="84">
        <v>-81.3</v>
      </c>
      <c r="J17" s="84"/>
      <c r="K17" s="84">
        <v>-109.7</v>
      </c>
      <c r="L17" s="84"/>
    </row>
    <row r="18" spans="1:12">
      <c r="A18" s="22"/>
      <c r="B18" s="22" t="s">
        <v>58</v>
      </c>
      <c r="C18" s="22"/>
      <c r="D18" s="22"/>
      <c r="E18" s="84">
        <v>26.9</v>
      </c>
      <c r="F18" s="84"/>
      <c r="G18" s="84">
        <v>0.8</v>
      </c>
      <c r="H18" s="84"/>
      <c r="I18" s="84">
        <f>11.9+28</f>
        <v>39.9</v>
      </c>
      <c r="J18" s="84"/>
      <c r="K18" s="84">
        <v>-15.3</v>
      </c>
      <c r="L18" s="84"/>
    </row>
    <row r="19" spans="1:12">
      <c r="A19" s="22"/>
      <c r="B19" s="22" t="s">
        <v>78</v>
      </c>
      <c r="C19" s="22"/>
      <c r="D19" s="22"/>
      <c r="E19" s="84">
        <v>-41.2</v>
      </c>
      <c r="F19" s="84"/>
      <c r="G19" s="84">
        <v>-6</v>
      </c>
      <c r="H19" s="84"/>
      <c r="I19" s="84">
        <v>-34.200000000000003</v>
      </c>
      <c r="J19" s="84"/>
      <c r="K19" s="84">
        <v>-9.1</v>
      </c>
      <c r="L19" s="84"/>
    </row>
    <row r="20" spans="1:12">
      <c r="A20" s="22"/>
      <c r="B20" s="22" t="s">
        <v>59</v>
      </c>
      <c r="C20" s="22"/>
      <c r="D20" s="22"/>
      <c r="E20" s="84">
        <v>-0.60000000000000142</v>
      </c>
      <c r="F20" s="84"/>
      <c r="G20" s="84">
        <v>0.5</v>
      </c>
      <c r="H20" s="84"/>
      <c r="I20" s="84">
        <v>19.399999999999999</v>
      </c>
      <c r="J20" s="84"/>
      <c r="K20" s="84">
        <v>20.100000000000001</v>
      </c>
      <c r="L20" s="84"/>
    </row>
    <row r="21" spans="1:12">
      <c r="A21" s="22"/>
      <c r="B21" s="22" t="s">
        <v>29</v>
      </c>
      <c r="C21" s="22"/>
      <c r="D21" s="22"/>
      <c r="E21" s="84">
        <v>-11.3</v>
      </c>
      <c r="F21" s="84"/>
      <c r="G21" s="84">
        <v>10.6</v>
      </c>
      <c r="H21" s="84"/>
      <c r="I21" s="84">
        <v>-9.5</v>
      </c>
      <c r="J21" s="84"/>
      <c r="K21" s="84">
        <v>32.4</v>
      </c>
      <c r="L21" s="84"/>
    </row>
    <row r="22" spans="1:12">
      <c r="A22" s="22"/>
      <c r="B22" s="22" t="s">
        <v>60</v>
      </c>
      <c r="C22" s="22"/>
      <c r="D22" s="22"/>
      <c r="E22" s="84">
        <v>-13.500000000000004</v>
      </c>
      <c r="F22" s="84"/>
      <c r="G22" s="84">
        <v>-1.6</v>
      </c>
      <c r="H22" s="84"/>
      <c r="I22" s="84">
        <f>-1.5-42.2</f>
        <v>-43.7</v>
      </c>
      <c r="J22" s="84"/>
      <c r="K22" s="84">
        <v>-11.8</v>
      </c>
      <c r="L22" s="84"/>
    </row>
    <row r="23" spans="1:12">
      <c r="A23" s="47" t="s">
        <v>126</v>
      </c>
      <c r="B23" s="22"/>
      <c r="C23" s="22"/>
      <c r="D23" s="22"/>
      <c r="E23" s="87">
        <f>SUM(E8:E22)</f>
        <v>23.899999999999959</v>
      </c>
      <c r="F23" s="84"/>
      <c r="G23" s="87">
        <f>SUM(G8:G22)</f>
        <v>82.399999999999963</v>
      </c>
      <c r="H23" s="84"/>
      <c r="I23" s="87">
        <f>SUM(I8:I22)</f>
        <v>143.80000000000013</v>
      </c>
      <c r="J23" s="84"/>
      <c r="K23" s="87">
        <f>SUM(K8:K22)</f>
        <v>129.19999999999996</v>
      </c>
      <c r="L23" s="84"/>
    </row>
    <row r="24" spans="1:12">
      <c r="A24" s="22"/>
      <c r="B24" s="22"/>
      <c r="C24" s="22"/>
      <c r="D24" s="22"/>
      <c r="E24" s="84"/>
      <c r="F24" s="84"/>
      <c r="G24" s="84"/>
      <c r="H24" s="84"/>
      <c r="I24" s="84"/>
      <c r="J24" s="84"/>
      <c r="K24" s="84"/>
      <c r="L24" s="84"/>
    </row>
    <row r="25" spans="1:12">
      <c r="A25" s="22" t="s">
        <v>61</v>
      </c>
      <c r="B25" s="22"/>
      <c r="C25" s="22"/>
      <c r="D25" s="22"/>
      <c r="E25" s="84"/>
      <c r="F25" s="84"/>
      <c r="G25" s="84"/>
      <c r="H25" s="84"/>
      <c r="I25" s="84"/>
      <c r="J25" s="84"/>
      <c r="K25" s="84"/>
      <c r="L25" s="84"/>
    </row>
    <row r="26" spans="1:12">
      <c r="A26" s="22"/>
      <c r="B26" s="22" t="s">
        <v>76</v>
      </c>
      <c r="C26" s="22"/>
      <c r="D26" s="22"/>
      <c r="E26" s="84">
        <v>0</v>
      </c>
      <c r="F26" s="84"/>
      <c r="G26" s="84">
        <v>-50</v>
      </c>
      <c r="H26" s="84"/>
      <c r="I26" s="84">
        <v>-48</v>
      </c>
      <c r="J26" s="84"/>
      <c r="K26" s="84">
        <v>-100</v>
      </c>
      <c r="L26" s="84"/>
    </row>
    <row r="27" spans="1:12" s="38" customFormat="1" outlineLevel="1">
      <c r="A27" s="22"/>
      <c r="B27" s="47" t="s">
        <v>144</v>
      </c>
      <c r="C27" s="22"/>
      <c r="D27" s="22"/>
      <c r="E27" s="84">
        <v>0.7</v>
      </c>
      <c r="F27" s="84"/>
      <c r="G27" s="84">
        <v>50</v>
      </c>
      <c r="H27" s="84"/>
      <c r="I27" s="84">
        <v>0.7</v>
      </c>
      <c r="J27" s="84"/>
      <c r="K27" s="84">
        <v>56.1</v>
      </c>
      <c r="L27" s="84"/>
    </row>
    <row r="28" spans="1:12" s="38" customFormat="1" outlineLevel="1">
      <c r="A28" s="22"/>
      <c r="B28" s="47" t="s">
        <v>151</v>
      </c>
      <c r="C28" s="22"/>
      <c r="D28" s="22"/>
      <c r="E28" s="84">
        <v>-0.5</v>
      </c>
      <c r="F28" s="84"/>
      <c r="G28" s="84">
        <v>0</v>
      </c>
      <c r="H28" s="84"/>
      <c r="I28" s="84">
        <v>-0.5</v>
      </c>
      <c r="J28" s="84"/>
      <c r="K28" s="84">
        <v>0</v>
      </c>
      <c r="L28" s="84"/>
    </row>
    <row r="29" spans="1:12" s="38" customFormat="1">
      <c r="A29" s="22"/>
      <c r="B29" s="22" t="s">
        <v>89</v>
      </c>
      <c r="C29" s="22"/>
      <c r="D29" s="22"/>
      <c r="E29" s="84">
        <v>-41</v>
      </c>
      <c r="F29" s="84"/>
      <c r="G29" s="84">
        <v>-34.200000000000003</v>
      </c>
      <c r="H29" s="84"/>
      <c r="I29" s="84">
        <v>-45</v>
      </c>
      <c r="J29" s="84"/>
      <c r="K29" s="84">
        <v>-58.8</v>
      </c>
      <c r="L29" s="84"/>
    </row>
    <row r="30" spans="1:12">
      <c r="A30" s="22"/>
      <c r="B30" s="22" t="s">
        <v>62</v>
      </c>
      <c r="C30" s="22"/>
      <c r="D30" s="22"/>
      <c r="E30" s="84">
        <v>-16.300000000000004</v>
      </c>
      <c r="F30" s="84"/>
      <c r="G30" s="84">
        <v>-17.600000000000001</v>
      </c>
      <c r="H30" s="84"/>
      <c r="I30" s="84">
        <v>-63.6</v>
      </c>
      <c r="J30" s="84"/>
      <c r="K30" s="84">
        <v>-68.400000000000006</v>
      </c>
      <c r="L30" s="84"/>
    </row>
    <row r="31" spans="1:12" s="38" customFormat="1">
      <c r="A31" s="22"/>
      <c r="B31" s="47" t="s">
        <v>142</v>
      </c>
      <c r="C31" s="22"/>
      <c r="D31" s="22"/>
      <c r="E31" s="84">
        <v>1.6</v>
      </c>
      <c r="F31" s="84"/>
      <c r="G31" s="84">
        <v>0</v>
      </c>
      <c r="H31" s="84"/>
      <c r="I31" s="84">
        <v>4</v>
      </c>
      <c r="J31" s="84"/>
      <c r="K31" s="84">
        <v>0.1</v>
      </c>
      <c r="L31" s="84"/>
    </row>
    <row r="32" spans="1:12" s="38" customFormat="1">
      <c r="A32" s="22"/>
      <c r="B32" s="47" t="s">
        <v>141</v>
      </c>
      <c r="C32" s="22"/>
      <c r="D32" s="22"/>
      <c r="E32" s="84">
        <v>7.1</v>
      </c>
      <c r="F32" s="84"/>
      <c r="G32" s="84">
        <v>3.6</v>
      </c>
      <c r="H32" s="84"/>
      <c r="I32" s="84">
        <v>8.6</v>
      </c>
      <c r="J32" s="84"/>
      <c r="K32" s="84">
        <v>7.1</v>
      </c>
      <c r="L32" s="84"/>
    </row>
    <row r="33" spans="1:12">
      <c r="A33" s="47" t="s">
        <v>137</v>
      </c>
      <c r="B33" s="22"/>
      <c r="C33" s="22"/>
      <c r="D33" s="22"/>
      <c r="E33" s="87">
        <f>SUM(E26:E32)</f>
        <v>-48.4</v>
      </c>
      <c r="F33" s="84"/>
      <c r="G33" s="87">
        <f>SUM(G26:G32)</f>
        <v>-48.2</v>
      </c>
      <c r="H33" s="84"/>
      <c r="I33" s="87">
        <f>SUM(I26:I32)</f>
        <v>-143.80000000000001</v>
      </c>
      <c r="J33" s="84"/>
      <c r="K33" s="87">
        <f>SUM(K26:K32)</f>
        <v>-163.9</v>
      </c>
      <c r="L33" s="84"/>
    </row>
    <row r="34" spans="1:12">
      <c r="A34" s="22"/>
      <c r="B34" s="22"/>
      <c r="C34" s="22"/>
      <c r="D34" s="22"/>
      <c r="E34" s="84"/>
      <c r="F34" s="84"/>
      <c r="G34" s="84"/>
      <c r="H34" s="84"/>
      <c r="I34" s="84"/>
      <c r="J34" s="84"/>
      <c r="K34" s="84"/>
      <c r="L34" s="84"/>
    </row>
    <row r="35" spans="1:12">
      <c r="A35" s="22" t="s">
        <v>63</v>
      </c>
      <c r="B35" s="22"/>
      <c r="C35" s="22"/>
      <c r="D35" s="22"/>
      <c r="E35" s="84"/>
      <c r="F35" s="84"/>
      <c r="G35" s="84"/>
      <c r="H35" s="84"/>
      <c r="I35" s="84"/>
      <c r="J35" s="84"/>
      <c r="K35" s="84"/>
      <c r="L35" s="84"/>
    </row>
    <row r="36" spans="1:12" s="38" customFormat="1" outlineLevel="1">
      <c r="A36" s="22"/>
      <c r="B36" s="22" t="s">
        <v>92</v>
      </c>
      <c r="C36" s="22"/>
      <c r="D36" s="22"/>
      <c r="E36" s="84">
        <v>0</v>
      </c>
      <c r="F36" s="84"/>
      <c r="G36" s="84">
        <v>-208.5</v>
      </c>
      <c r="H36" s="84"/>
      <c r="I36" s="84">
        <v>0</v>
      </c>
      <c r="J36" s="84"/>
      <c r="K36" s="84">
        <v>-305.10000000000002</v>
      </c>
      <c r="L36" s="84"/>
    </row>
    <row r="37" spans="1:12" s="38" customFormat="1" ht="14.25" customHeight="1">
      <c r="A37" s="22"/>
      <c r="B37" s="22" t="s">
        <v>79</v>
      </c>
      <c r="C37" s="22"/>
      <c r="D37" s="22"/>
      <c r="E37" s="84">
        <v>0</v>
      </c>
      <c r="F37" s="84"/>
      <c r="G37" s="84">
        <v>0</v>
      </c>
      <c r="H37" s="84"/>
      <c r="I37" s="84">
        <v>0</v>
      </c>
      <c r="J37" s="84"/>
      <c r="K37" s="84">
        <v>297.5</v>
      </c>
      <c r="L37" s="84"/>
    </row>
    <row r="38" spans="1:12" ht="12.75" customHeight="1">
      <c r="A38" s="22"/>
      <c r="B38" s="47" t="s">
        <v>154</v>
      </c>
      <c r="C38" s="22"/>
      <c r="D38" s="22"/>
      <c r="E38" s="84">
        <v>-0.2000000000000004</v>
      </c>
      <c r="F38" s="84"/>
      <c r="G38" s="84">
        <v>-0.6</v>
      </c>
      <c r="H38" s="84"/>
      <c r="I38" s="84">
        <f>0.4-2.2</f>
        <v>-1.8000000000000003</v>
      </c>
      <c r="J38" s="84"/>
      <c r="K38" s="84">
        <v>-0.4</v>
      </c>
      <c r="L38" s="84"/>
    </row>
    <row r="39" spans="1:12" s="38" customFormat="1" ht="12.75" customHeight="1" outlineLevel="1">
      <c r="A39" s="22"/>
      <c r="B39" s="47" t="s">
        <v>143</v>
      </c>
      <c r="C39" s="22"/>
      <c r="D39" s="22"/>
      <c r="E39" s="84">
        <v>0</v>
      </c>
      <c r="F39" s="84"/>
      <c r="G39" s="84">
        <v>0</v>
      </c>
      <c r="H39" s="84"/>
      <c r="I39" s="84">
        <v>0</v>
      </c>
      <c r="J39" s="84"/>
      <c r="K39" s="84">
        <v>-0.1</v>
      </c>
      <c r="L39" s="84"/>
    </row>
    <row r="40" spans="1:12">
      <c r="A40" s="22"/>
      <c r="B40" s="22" t="s">
        <v>64</v>
      </c>
      <c r="C40" s="22"/>
      <c r="D40" s="22"/>
      <c r="E40" s="84">
        <v>3.7</v>
      </c>
      <c r="F40" s="84"/>
      <c r="G40" s="84">
        <v>-0.8</v>
      </c>
      <c r="H40" s="84"/>
      <c r="I40" s="84">
        <v>5.9</v>
      </c>
      <c r="J40" s="84"/>
      <c r="K40" s="84">
        <v>1.1000000000000001</v>
      </c>
      <c r="L40" s="84"/>
    </row>
    <row r="41" spans="1:12" s="38" customFormat="1">
      <c r="A41" s="22"/>
      <c r="B41" s="47" t="s">
        <v>111</v>
      </c>
      <c r="C41" s="22"/>
      <c r="D41" s="22"/>
      <c r="E41" s="84">
        <v>0</v>
      </c>
      <c r="F41" s="84"/>
      <c r="G41" s="84">
        <v>-5</v>
      </c>
      <c r="H41" s="84"/>
      <c r="I41" s="84">
        <v>-0.4</v>
      </c>
      <c r="J41" s="84"/>
      <c r="K41" s="84">
        <v>-6.2</v>
      </c>
      <c r="L41" s="84"/>
    </row>
    <row r="42" spans="1:12" s="38" customFormat="1">
      <c r="A42" s="22"/>
      <c r="B42" s="47" t="s">
        <v>136</v>
      </c>
      <c r="C42" s="22"/>
      <c r="D42" s="22"/>
      <c r="E42" s="84">
        <v>-6.1</v>
      </c>
      <c r="F42" s="84"/>
      <c r="G42" s="84">
        <v>-6.2</v>
      </c>
      <c r="H42" s="84"/>
      <c r="I42" s="84">
        <v>-18.2</v>
      </c>
      <c r="J42" s="84"/>
      <c r="K42" s="84">
        <v>-18.5</v>
      </c>
      <c r="L42" s="84"/>
    </row>
    <row r="43" spans="1:12" s="38" customFormat="1">
      <c r="A43" s="22"/>
      <c r="B43" s="47" t="s">
        <v>157</v>
      </c>
      <c r="C43" s="22"/>
      <c r="D43" s="22"/>
      <c r="E43" s="181">
        <v>0</v>
      </c>
      <c r="F43" s="84"/>
      <c r="G43" s="181">
        <v>-4.4000000000000004</v>
      </c>
      <c r="H43" s="84"/>
      <c r="I43" s="181">
        <v>-71.099999999999994</v>
      </c>
      <c r="J43" s="84"/>
      <c r="K43" s="181">
        <v>-54.4</v>
      </c>
      <c r="L43" s="84"/>
    </row>
    <row r="44" spans="1:12" s="38" customFormat="1">
      <c r="A44" s="22"/>
      <c r="B44" s="47" t="s">
        <v>152</v>
      </c>
      <c r="C44" s="22"/>
      <c r="D44" s="22"/>
      <c r="E44" s="84">
        <v>0</v>
      </c>
      <c r="F44" s="84"/>
      <c r="G44" s="84">
        <v>0</v>
      </c>
      <c r="H44" s="84"/>
      <c r="I44" s="84">
        <v>0</v>
      </c>
      <c r="J44" s="84"/>
      <c r="K44" s="84">
        <v>-1.2</v>
      </c>
      <c r="L44" s="84"/>
    </row>
    <row r="45" spans="1:12">
      <c r="A45" s="47" t="s">
        <v>163</v>
      </c>
      <c r="B45" s="22"/>
      <c r="C45" s="22"/>
      <c r="D45" s="22"/>
      <c r="E45" s="87">
        <f>SUM(E36:E44)</f>
        <v>-2.5999999999999996</v>
      </c>
      <c r="F45" s="84"/>
      <c r="G45" s="87">
        <f>SUM(G36:G44)</f>
        <v>-225.5</v>
      </c>
      <c r="H45" s="84"/>
      <c r="I45" s="87">
        <f>SUM(I36:I44)</f>
        <v>-85.6</v>
      </c>
      <c r="J45" s="84"/>
      <c r="K45" s="87">
        <f>SUM(K36:K44)</f>
        <v>-87.300000000000026</v>
      </c>
      <c r="L45" s="84"/>
    </row>
    <row r="46" spans="1:12">
      <c r="A46" s="22" t="s">
        <v>97</v>
      </c>
      <c r="B46" s="22"/>
      <c r="C46" s="22"/>
      <c r="D46" s="22"/>
      <c r="E46" s="85">
        <v>-8.0999999999999979</v>
      </c>
      <c r="F46" s="84"/>
      <c r="G46" s="85">
        <v>11.5</v>
      </c>
      <c r="H46" s="84"/>
      <c r="I46" s="85">
        <v>-23.4</v>
      </c>
      <c r="J46" s="84"/>
      <c r="K46" s="85">
        <v>10.7</v>
      </c>
      <c r="L46" s="84"/>
    </row>
    <row r="47" spans="1:12">
      <c r="A47" s="22" t="s">
        <v>98</v>
      </c>
      <c r="B47" s="22"/>
      <c r="C47" s="22"/>
      <c r="D47" s="22"/>
      <c r="E47" s="84">
        <f>E23+E33+E45+E46</f>
        <v>-35.200000000000031</v>
      </c>
      <c r="F47" s="84"/>
      <c r="G47" s="84">
        <f>G23+G33+G45+G46</f>
        <v>-179.80000000000004</v>
      </c>
      <c r="H47" s="84"/>
      <c r="I47" s="84">
        <f>I23+I33+I45+I46</f>
        <v>-108.99999999999989</v>
      </c>
      <c r="J47" s="84"/>
      <c r="K47" s="84">
        <f>K23+K33+K45+K46</f>
        <v>-111.30000000000007</v>
      </c>
      <c r="L47" s="84"/>
    </row>
    <row r="48" spans="1:12">
      <c r="A48" s="22" t="s">
        <v>95</v>
      </c>
      <c r="B48" s="22"/>
      <c r="C48" s="22"/>
      <c r="D48" s="22"/>
      <c r="E48" s="84">
        <v>611.70000000000005</v>
      </c>
      <c r="F48" s="84"/>
      <c r="G48" s="84">
        <v>750.4</v>
      </c>
      <c r="H48" s="84"/>
      <c r="I48" s="84">
        <v>685.5</v>
      </c>
      <c r="J48" s="84"/>
      <c r="K48" s="84">
        <v>681.9</v>
      </c>
      <c r="L48" s="84"/>
    </row>
    <row r="49" spans="1:12" ht="13.5" thickBot="1">
      <c r="A49" s="22" t="s">
        <v>96</v>
      </c>
      <c r="B49" s="22"/>
      <c r="C49" s="22"/>
      <c r="D49" s="22"/>
      <c r="E49" s="86">
        <f>E47+E48</f>
        <v>576.5</v>
      </c>
      <c r="F49" s="84"/>
      <c r="G49" s="86">
        <f>G47+G48</f>
        <v>570.59999999999991</v>
      </c>
      <c r="H49" s="84"/>
      <c r="I49" s="86">
        <f>I47+I48</f>
        <v>576.50000000000011</v>
      </c>
      <c r="J49" s="84"/>
      <c r="K49" s="86">
        <f>K47+K48</f>
        <v>570.59999999999991</v>
      </c>
      <c r="L49" s="84"/>
    </row>
    <row r="50" spans="1:12" ht="13.5" thickTop="1">
      <c r="A50" s="22"/>
      <c r="B50" s="22"/>
      <c r="C50" s="22"/>
      <c r="D50" s="22"/>
      <c r="E50" s="38"/>
      <c r="F50" s="38"/>
      <c r="G50" s="38"/>
      <c r="H50" s="38"/>
    </row>
    <row r="51" spans="1:12">
      <c r="E51" s="38"/>
      <c r="F51" s="38"/>
      <c r="G51" s="38"/>
      <c r="H51" s="38"/>
    </row>
  </sheetData>
  <mergeCells count="4">
    <mergeCell ref="E5:G5"/>
    <mergeCell ref="E4:G4"/>
    <mergeCell ref="I4:K4"/>
    <mergeCell ref="I5:K5"/>
  </mergeCells>
  <pageMargins left="0.7" right="0.7" top="0.75" bottom="0.75" header="0.3" footer="0.3"/>
  <pageSetup scale="72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81"/>
  <sheetViews>
    <sheetView showGridLines="0" zoomScale="90" zoomScaleNormal="90" workbookViewId="0">
      <selection activeCell="B14" sqref="B14"/>
    </sheetView>
  </sheetViews>
  <sheetFormatPr defaultColWidth="9.33203125" defaultRowHeight="12.75"/>
  <cols>
    <col min="1" max="1" width="58.83203125" style="29" customWidth="1"/>
    <col min="2" max="2" width="17" style="89" customWidth="1"/>
    <col min="3" max="3" width="2.33203125" style="89" customWidth="1"/>
    <col min="4" max="4" width="17.1640625" style="89" customWidth="1"/>
    <col min="5" max="5" width="2.33203125" style="89" customWidth="1"/>
    <col min="6" max="6" width="17.5" style="89" customWidth="1"/>
    <col min="7" max="7" width="2.83203125" style="89" customWidth="1"/>
    <col min="8" max="8" width="17.5" style="89" customWidth="1"/>
    <col min="9" max="9" width="3.83203125" style="14" customWidth="1"/>
    <col min="10" max="10" width="9.33203125" style="14"/>
    <col min="11" max="11" width="23.6640625" style="14" bestFit="1" customWidth="1"/>
    <col min="12" max="16384" width="9.33203125" style="26"/>
  </cols>
  <sheetData>
    <row r="1" spans="1:12" ht="15.75">
      <c r="A1" s="28" t="s">
        <v>37</v>
      </c>
      <c r="D1" s="41"/>
      <c r="F1" s="216"/>
    </row>
    <row r="2" spans="1:12" ht="15.75">
      <c r="A2" s="28" t="s">
        <v>94</v>
      </c>
      <c r="D2" s="41"/>
    </row>
    <row r="3" spans="1:12">
      <c r="D3" s="90"/>
    </row>
    <row r="4" spans="1:12" ht="13.5" thickBot="1">
      <c r="A4" s="46" t="s">
        <v>33</v>
      </c>
      <c r="B4" s="223" t="s">
        <v>161</v>
      </c>
      <c r="C4" s="223"/>
      <c r="D4" s="223"/>
      <c r="E4" s="91"/>
      <c r="F4" s="223" t="s">
        <v>162</v>
      </c>
      <c r="G4" s="223"/>
      <c r="H4" s="223"/>
    </row>
    <row r="5" spans="1:12" ht="13.5" thickBot="1">
      <c r="B5" s="92">
        <v>2021</v>
      </c>
      <c r="C5" s="93"/>
      <c r="D5" s="92">
        <v>2020</v>
      </c>
      <c r="F5" s="92">
        <f>+B5</f>
        <v>2021</v>
      </c>
      <c r="G5" s="93"/>
      <c r="H5" s="92">
        <f>+D5</f>
        <v>2020</v>
      </c>
    </row>
    <row r="6" spans="1:12" ht="38.25">
      <c r="A6" s="31" t="s">
        <v>74</v>
      </c>
      <c r="B6" s="94"/>
      <c r="C6" s="95"/>
      <c r="D6" s="95"/>
      <c r="F6" s="94"/>
      <c r="G6" s="95"/>
      <c r="H6" s="95"/>
      <c r="I6" s="40"/>
    </row>
    <row r="7" spans="1:12">
      <c r="A7" s="30" t="s">
        <v>39</v>
      </c>
      <c r="B7" s="88">
        <f>+' BRKR Combined P&amp;L'!D19</f>
        <v>113.19999999999999</v>
      </c>
      <c r="C7" s="88"/>
      <c r="D7" s="88">
        <f>+' BRKR Combined P&amp;L'!F19</f>
        <v>81.199999999999989</v>
      </c>
      <c r="E7" s="88"/>
      <c r="F7" s="88">
        <f>+' BRKR Combined P&amp;L'!H19</f>
        <v>287.9000000000002</v>
      </c>
      <c r="G7" s="88"/>
      <c r="H7" s="88">
        <f>+' BRKR Combined P&amp;L'!J19</f>
        <v>135.49999999999994</v>
      </c>
      <c r="I7" s="96"/>
    </row>
    <row r="8" spans="1:12">
      <c r="A8" s="29" t="s">
        <v>67</v>
      </c>
      <c r="I8" s="58"/>
    </row>
    <row r="9" spans="1:12">
      <c r="A9" s="29" t="s">
        <v>40</v>
      </c>
      <c r="B9" s="97">
        <v>1.1000000000000001</v>
      </c>
      <c r="C9" s="97"/>
      <c r="D9" s="97">
        <v>1.9</v>
      </c>
      <c r="F9" s="97">
        <v>5.2</v>
      </c>
      <c r="G9" s="97"/>
      <c r="H9" s="97">
        <v>5.7</v>
      </c>
      <c r="I9" s="58"/>
      <c r="L9" s="75"/>
    </row>
    <row r="10" spans="1:12">
      <c r="A10" s="29" t="s">
        <v>41</v>
      </c>
      <c r="B10" s="97">
        <v>0.7</v>
      </c>
      <c r="C10" s="97"/>
      <c r="D10" s="193">
        <v>1.4</v>
      </c>
      <c r="F10" s="97">
        <v>3.9</v>
      </c>
      <c r="G10" s="97"/>
      <c r="H10" s="193">
        <v>-0.5</v>
      </c>
      <c r="I10" s="58"/>
      <c r="L10" s="75"/>
    </row>
    <row r="11" spans="1:12">
      <c r="A11" s="29" t="s">
        <v>42</v>
      </c>
      <c r="B11" s="97">
        <v>9.1999999999999993</v>
      </c>
      <c r="C11" s="97"/>
      <c r="D11" s="97">
        <v>9.1</v>
      </c>
      <c r="F11" s="97">
        <v>27.2</v>
      </c>
      <c r="G11" s="97"/>
      <c r="H11" s="97">
        <v>26.8</v>
      </c>
      <c r="I11" s="58"/>
      <c r="L11" s="75"/>
    </row>
    <row r="12" spans="1:12" ht="13.5" thickBot="1">
      <c r="A12" s="29" t="s">
        <v>43</v>
      </c>
      <c r="B12" s="97">
        <v>1.2</v>
      </c>
      <c r="C12" s="97"/>
      <c r="D12" s="98">
        <v>1.3</v>
      </c>
      <c r="F12" s="97">
        <v>2.2000000000000002</v>
      </c>
      <c r="G12" s="97"/>
      <c r="H12" s="98">
        <v>8.6</v>
      </c>
      <c r="I12" s="58"/>
      <c r="L12" s="75"/>
    </row>
    <row r="13" spans="1:12" ht="13.5" thickBot="1">
      <c r="A13" s="29" t="s">
        <v>68</v>
      </c>
      <c r="B13" s="194">
        <f>SUM(B9:B12)</f>
        <v>12.2</v>
      </c>
      <c r="C13" s="99"/>
      <c r="D13" s="194">
        <f>SUM(D9:D12)</f>
        <v>13.7</v>
      </c>
      <c r="F13" s="194">
        <f>SUM(F9:F12)</f>
        <v>38.5</v>
      </c>
      <c r="G13" s="99"/>
      <c r="H13" s="194">
        <f>SUM(H9:H12)</f>
        <v>40.6</v>
      </c>
      <c r="I13" s="58"/>
    </row>
    <row r="14" spans="1:12">
      <c r="I14" s="40"/>
    </row>
    <row r="15" spans="1:12">
      <c r="A15" s="30" t="s">
        <v>44</v>
      </c>
      <c r="B15" s="195">
        <f>B7+B13</f>
        <v>125.39999999999999</v>
      </c>
      <c r="D15" s="195">
        <f>D7+D13</f>
        <v>94.899999999999991</v>
      </c>
      <c r="F15" s="195">
        <f>F7+F13</f>
        <v>326.4000000000002</v>
      </c>
      <c r="H15" s="195">
        <f>H7+H13</f>
        <v>176.09999999999994</v>
      </c>
      <c r="I15" s="40"/>
    </row>
    <row r="16" spans="1:12">
      <c r="A16" s="29" t="s">
        <v>69</v>
      </c>
      <c r="B16" s="196">
        <f>ROUND((+B15/' BRKR Combined P&amp;L'!D8),3)</f>
        <v>0.20599999999999999</v>
      </c>
      <c r="D16" s="196">
        <f>ROUND((+D15/' BRKR Combined P&amp;L'!F8),3)</f>
        <v>0.186</v>
      </c>
      <c r="F16" s="196">
        <f>ROUND((+F15/' BRKR Combined P&amp;L'!H8),3)</f>
        <v>0.188</v>
      </c>
      <c r="H16" s="196">
        <f>ROUND((+H15/' BRKR Combined P&amp;L'!J8),3)</f>
        <v>0.129</v>
      </c>
      <c r="I16" s="40"/>
    </row>
    <row r="17" spans="1:9">
      <c r="I17" s="40"/>
    </row>
    <row r="18" spans="1:9">
      <c r="A18" s="29" t="s">
        <v>99</v>
      </c>
      <c r="B18" s="97">
        <f>+' BRKR Combined P&amp;L'!D21</f>
        <v>-4.4000000000000004</v>
      </c>
      <c r="D18" s="97">
        <f>+' BRKR Combined P&amp;L'!F21</f>
        <v>-5.9</v>
      </c>
      <c r="F18" s="97">
        <f>+' BRKR Combined P&amp;L'!H21</f>
        <v>-13.8</v>
      </c>
      <c r="H18" s="97">
        <f>+' BRKR Combined P&amp;L'!J21</f>
        <v>-15.4</v>
      </c>
      <c r="I18" s="40"/>
    </row>
    <row r="19" spans="1:9">
      <c r="A19" s="30" t="s">
        <v>45</v>
      </c>
      <c r="B19" s="197">
        <f>B15+B18</f>
        <v>120.99999999999999</v>
      </c>
      <c r="D19" s="197">
        <f>D15+D18</f>
        <v>88.999999999999986</v>
      </c>
      <c r="F19" s="197">
        <f>F15+F18</f>
        <v>312.60000000000019</v>
      </c>
      <c r="H19" s="197">
        <f>H15+H18</f>
        <v>160.69999999999993</v>
      </c>
      <c r="I19" s="40"/>
    </row>
    <row r="20" spans="1:9">
      <c r="I20" s="40"/>
    </row>
    <row r="21" spans="1:9">
      <c r="A21" s="29" t="s">
        <v>73</v>
      </c>
      <c r="B21" s="97">
        <v>-23.2</v>
      </c>
      <c r="D21" s="100">
        <v>-23.6</v>
      </c>
      <c r="F21" s="100">
        <v>-78.7</v>
      </c>
      <c r="H21" s="100">
        <v>-40.200000000000003</v>
      </c>
      <c r="I21" s="40"/>
    </row>
    <row r="22" spans="1:9">
      <c r="A22" s="32" t="s">
        <v>46</v>
      </c>
      <c r="B22" s="198">
        <f>ROUND((-B21/B19),3)</f>
        <v>0.192</v>
      </c>
      <c r="D22" s="198">
        <f>ROUND((-D21/D19),3)</f>
        <v>0.26500000000000001</v>
      </c>
      <c r="F22" s="198">
        <f>ROUND((-F21/F19),3)</f>
        <v>0.252</v>
      </c>
      <c r="H22" s="198">
        <f>ROUND((-H21/H19),3)</f>
        <v>0.25</v>
      </c>
      <c r="I22" s="40"/>
    </row>
    <row r="23" spans="1:9">
      <c r="I23" s="40"/>
    </row>
    <row r="24" spans="1:9">
      <c r="A24" s="29" t="s">
        <v>65</v>
      </c>
      <c r="B24" s="97">
        <f>-+' BRKR Combined P&amp;L'!D29</f>
        <v>-1</v>
      </c>
      <c r="C24" s="101"/>
      <c r="D24" s="101">
        <f>-+' BRKR Combined P&amp;L'!F29</f>
        <v>-1</v>
      </c>
      <c r="F24" s="101">
        <f>-+' BRKR Combined P&amp;L'!H29</f>
        <v>-3.2</v>
      </c>
      <c r="G24" s="101"/>
      <c r="H24" s="101">
        <f>-+' BRKR Combined P&amp;L'!J29</f>
        <v>-1.2</v>
      </c>
      <c r="I24" s="40"/>
    </row>
    <row r="25" spans="1:9">
      <c r="I25" s="40"/>
    </row>
    <row r="26" spans="1:9">
      <c r="A26" s="30" t="s">
        <v>66</v>
      </c>
      <c r="B26" s="197">
        <f>B15+B18+B21+B24</f>
        <v>96.799999999999983</v>
      </c>
      <c r="D26" s="197">
        <f>D15+D18+D21+D24</f>
        <v>64.399999999999977</v>
      </c>
      <c r="F26" s="197">
        <f>F15+F18+F21+F24</f>
        <v>230.70000000000022</v>
      </c>
      <c r="H26" s="197">
        <f>H15+H18+H21+H24</f>
        <v>119.29999999999993</v>
      </c>
      <c r="I26" s="40"/>
    </row>
    <row r="27" spans="1:9">
      <c r="I27" s="40"/>
    </row>
    <row r="28" spans="1:9">
      <c r="A28" s="29" t="s">
        <v>47</v>
      </c>
      <c r="B28" s="197">
        <f>+' BRKR Combined P&amp;L'!D39</f>
        <v>152.80000000000001</v>
      </c>
      <c r="D28" s="197">
        <f>+' BRKR Combined P&amp;L'!F39</f>
        <v>154.30000000000001</v>
      </c>
      <c r="F28" s="197">
        <f>+' BRKR Combined P&amp;L'!H39</f>
        <v>153</v>
      </c>
      <c r="H28" s="197">
        <f>+' BRKR Combined P&amp;L'!J39</f>
        <v>154.80000000000001</v>
      </c>
      <c r="I28" s="40"/>
    </row>
    <row r="29" spans="1:9" ht="13.5" thickBot="1">
      <c r="B29" s="102"/>
      <c r="D29" s="102"/>
      <c r="F29" s="102"/>
      <c r="H29" s="102"/>
      <c r="I29" s="40"/>
    </row>
    <row r="30" spans="1:9" ht="13.5" thickBot="1">
      <c r="A30" s="30" t="s">
        <v>48</v>
      </c>
      <c r="B30" s="199">
        <f>ROUND((B26/B28),2)</f>
        <v>0.63</v>
      </c>
      <c r="D30" s="199">
        <f>ROUND((D26/D28),2)</f>
        <v>0.42</v>
      </c>
      <c r="F30" s="199">
        <f>ROUND((F26/F28),2)</f>
        <v>1.51</v>
      </c>
      <c r="H30" s="199">
        <f>ROUND((H26/H28),2)</f>
        <v>0.77</v>
      </c>
      <c r="I30" s="40"/>
    </row>
    <row r="31" spans="1:9">
      <c r="I31" s="40"/>
    </row>
    <row r="32" spans="1:9" ht="13.5" thickBot="1">
      <c r="I32" s="40"/>
    </row>
    <row r="33" spans="1:11">
      <c r="A33" s="33" t="s">
        <v>75</v>
      </c>
      <c r="B33" s="103"/>
      <c r="C33" s="103"/>
      <c r="D33" s="103"/>
      <c r="E33" s="103"/>
      <c r="F33" s="103"/>
      <c r="G33" s="103"/>
      <c r="H33" s="103"/>
      <c r="I33" s="104"/>
    </row>
    <row r="34" spans="1:11">
      <c r="A34" s="34" t="s">
        <v>49</v>
      </c>
      <c r="B34" s="105">
        <f>+' BRKR Combined P&amp;L'!D11</f>
        <v>308.7</v>
      </c>
      <c r="C34" s="106"/>
      <c r="D34" s="105">
        <f>+' BRKR Combined P&amp;L'!F11</f>
        <v>248.29999999999995</v>
      </c>
      <c r="E34" s="78"/>
      <c r="F34" s="105">
        <f>+' BRKR Combined P&amp;L'!H11</f>
        <v>868.00000000000011</v>
      </c>
      <c r="G34" s="106"/>
      <c r="H34" s="105">
        <f>+' BRKR Combined P&amp;L'!J11</f>
        <v>626.79999999999995</v>
      </c>
      <c r="I34" s="107"/>
    </row>
    <row r="35" spans="1:11">
      <c r="A35" s="35" t="s">
        <v>67</v>
      </c>
      <c r="B35" s="78"/>
      <c r="C35" s="78"/>
      <c r="D35" s="78"/>
      <c r="E35" s="78"/>
      <c r="F35" s="78"/>
      <c r="G35" s="78"/>
      <c r="H35" s="78"/>
      <c r="I35" s="107"/>
    </row>
    <row r="36" spans="1:11">
      <c r="A36" s="35" t="s">
        <v>40</v>
      </c>
      <c r="B36" s="79">
        <v>0.2</v>
      </c>
      <c r="C36" s="79"/>
      <c r="D36" s="79">
        <v>0.3</v>
      </c>
      <c r="E36" s="78"/>
      <c r="F36" s="79">
        <v>1.6</v>
      </c>
      <c r="G36" s="79"/>
      <c r="H36" s="79">
        <v>1.3</v>
      </c>
      <c r="I36" s="108"/>
    </row>
    <row r="37" spans="1:11">
      <c r="A37" s="35" t="s">
        <v>41</v>
      </c>
      <c r="B37" s="79">
        <v>0.1</v>
      </c>
      <c r="C37" s="79"/>
      <c r="D37" s="79">
        <v>0.5</v>
      </c>
      <c r="E37" s="78"/>
      <c r="F37" s="79">
        <v>0.1</v>
      </c>
      <c r="G37" s="79"/>
      <c r="H37" s="79">
        <v>0.5</v>
      </c>
      <c r="I37" s="108"/>
    </row>
    <row r="38" spans="1:11">
      <c r="A38" s="35" t="s">
        <v>42</v>
      </c>
      <c r="B38" s="79">
        <v>5.3</v>
      </c>
      <c r="C38" s="79"/>
      <c r="D38" s="79">
        <v>5</v>
      </c>
      <c r="E38" s="78"/>
      <c r="F38" s="79">
        <v>15</v>
      </c>
      <c r="G38" s="79"/>
      <c r="H38" s="79">
        <v>15.1</v>
      </c>
      <c r="I38" s="108"/>
    </row>
    <row r="39" spans="1:11" ht="13.5" thickBot="1">
      <c r="A39" s="35" t="s">
        <v>43</v>
      </c>
      <c r="B39" s="79">
        <v>0.6</v>
      </c>
      <c r="C39" s="79"/>
      <c r="D39" s="98">
        <v>-0.3</v>
      </c>
      <c r="E39" s="78"/>
      <c r="F39" s="98">
        <v>0.1</v>
      </c>
      <c r="G39" s="79"/>
      <c r="H39" s="98">
        <v>-0.1</v>
      </c>
      <c r="I39" s="108"/>
    </row>
    <row r="40" spans="1:11" ht="13.5" thickBot="1">
      <c r="A40" s="35" t="s">
        <v>68</v>
      </c>
      <c r="B40" s="200">
        <f>SUM(B36:B39)</f>
        <v>6.1999999999999993</v>
      </c>
      <c r="C40" s="78"/>
      <c r="D40" s="200">
        <f>SUM(D36:D39)</f>
        <v>5.5</v>
      </c>
      <c r="E40" s="78"/>
      <c r="F40" s="79">
        <f>SUM(F36:F39)</f>
        <v>16.8</v>
      </c>
      <c r="G40" s="78"/>
      <c r="H40" s="200">
        <f>SUM(H36:H39)</f>
        <v>16.799999999999997</v>
      </c>
      <c r="I40" s="107"/>
    </row>
    <row r="41" spans="1:11">
      <c r="A41" s="34" t="s">
        <v>50</v>
      </c>
      <c r="B41" s="109">
        <f>B34+B40</f>
        <v>314.89999999999998</v>
      </c>
      <c r="C41" s="106"/>
      <c r="D41" s="109">
        <f>D34+D40</f>
        <v>253.79999999999995</v>
      </c>
      <c r="E41" s="78"/>
      <c r="F41" s="109">
        <f>F34+F40</f>
        <v>884.80000000000007</v>
      </c>
      <c r="G41" s="106"/>
      <c r="H41" s="109">
        <f>H34+H40</f>
        <v>643.59999999999991</v>
      </c>
      <c r="I41" s="107"/>
      <c r="K41" s="110"/>
    </row>
    <row r="42" spans="1:11" ht="13.5" thickBot="1">
      <c r="A42" s="36" t="s">
        <v>70</v>
      </c>
      <c r="B42" s="201">
        <f>ROUND((+B41/' BRKR Combined P&amp;L'!D8),3)</f>
        <v>0.51700000000000002</v>
      </c>
      <c r="C42" s="102"/>
      <c r="D42" s="201">
        <f>ROUND((+D41/' BRKR Combined P&amp;L'!F8),3)</f>
        <v>0.496</v>
      </c>
      <c r="E42" s="102"/>
      <c r="F42" s="201">
        <f>ROUND((+F41/' BRKR Combined P&amp;L'!H8),3)</f>
        <v>0.51</v>
      </c>
      <c r="G42" s="102"/>
      <c r="H42" s="201">
        <f>ROUND((+H41/' BRKR Combined P&amp;L'!J8),3)</f>
        <v>0.47299999999999998</v>
      </c>
      <c r="I42" s="111"/>
      <c r="K42" s="112"/>
    </row>
    <row r="43" spans="1:11" ht="13.5" thickBot="1">
      <c r="A43" s="37"/>
      <c r="B43" s="113"/>
      <c r="C43" s="78"/>
      <c r="D43" s="113"/>
      <c r="E43" s="78"/>
      <c r="F43" s="113"/>
      <c r="G43" s="78"/>
      <c r="H43" s="113"/>
      <c r="I43" s="40"/>
      <c r="K43" s="110"/>
    </row>
    <row r="44" spans="1:11">
      <c r="A44" s="33" t="s">
        <v>131</v>
      </c>
      <c r="B44" s="103"/>
      <c r="C44" s="103"/>
      <c r="D44" s="103"/>
      <c r="E44" s="103"/>
      <c r="F44" s="103"/>
      <c r="G44" s="103"/>
      <c r="H44" s="103"/>
      <c r="I44" s="104"/>
    </row>
    <row r="45" spans="1:11">
      <c r="A45" s="34" t="s">
        <v>132</v>
      </c>
      <c r="B45" s="105">
        <f>' BRKR Combined P&amp;L'!D14</f>
        <v>141.30000000000001</v>
      </c>
      <c r="C45" s="106"/>
      <c r="D45" s="105">
        <f>' BRKR Combined P&amp;L'!F14</f>
        <v>114.6</v>
      </c>
      <c r="E45" s="78"/>
      <c r="F45" s="105">
        <f>' BRKR Combined P&amp;L'!H14</f>
        <v>407.9</v>
      </c>
      <c r="G45" s="106"/>
      <c r="H45" s="105">
        <f>' BRKR Combined P&amp;L'!J14</f>
        <v>338.2</v>
      </c>
      <c r="I45" s="107"/>
      <c r="K45" s="110"/>
    </row>
    <row r="46" spans="1:11">
      <c r="A46" s="35" t="s">
        <v>67</v>
      </c>
      <c r="B46" s="78"/>
      <c r="C46" s="78"/>
      <c r="D46" s="78"/>
      <c r="E46" s="78"/>
      <c r="F46" s="78"/>
      <c r="G46" s="78"/>
      <c r="H46" s="78"/>
      <c r="I46" s="107"/>
    </row>
    <row r="47" spans="1:11" ht="13.5" thickBot="1">
      <c r="A47" s="35" t="s">
        <v>42</v>
      </c>
      <c r="B47" s="79">
        <v>3.9</v>
      </c>
      <c r="C47" s="79"/>
      <c r="D47" s="79">
        <v>4</v>
      </c>
      <c r="E47" s="78"/>
      <c r="F47" s="79">
        <v>12.2</v>
      </c>
      <c r="G47" s="79"/>
      <c r="H47" s="79">
        <v>11.6</v>
      </c>
      <c r="I47" s="108"/>
    </row>
    <row r="48" spans="1:11" ht="13.5" thickBot="1">
      <c r="A48" s="39" t="s">
        <v>133</v>
      </c>
      <c r="B48" s="194">
        <f>B45-B47</f>
        <v>137.4</v>
      </c>
      <c r="C48" s="114"/>
      <c r="D48" s="194">
        <f>D45-D47</f>
        <v>110.6</v>
      </c>
      <c r="E48" s="102"/>
      <c r="F48" s="194">
        <f>F45-F47</f>
        <v>395.7</v>
      </c>
      <c r="G48" s="114"/>
      <c r="H48" s="194">
        <f>H45-H47</f>
        <v>326.59999999999997</v>
      </c>
      <c r="I48" s="111"/>
    </row>
    <row r="49" spans="1:12" ht="13.5" thickBot="1">
      <c r="A49" s="67"/>
      <c r="B49" s="113"/>
      <c r="C49" s="78"/>
      <c r="D49" s="113"/>
      <c r="E49" s="78"/>
      <c r="F49" s="113"/>
      <c r="G49" s="78"/>
      <c r="H49" s="113"/>
      <c r="I49" s="115"/>
      <c r="K49" s="110"/>
    </row>
    <row r="50" spans="1:12">
      <c r="A50" s="42" t="s">
        <v>104</v>
      </c>
      <c r="B50" s="116"/>
      <c r="C50" s="103"/>
      <c r="D50" s="116"/>
      <c r="E50" s="103"/>
      <c r="F50" s="116"/>
      <c r="G50" s="103"/>
      <c r="H50" s="116"/>
      <c r="I50" s="104"/>
    </row>
    <row r="51" spans="1:12">
      <c r="A51" s="43" t="s">
        <v>101</v>
      </c>
      <c r="B51" s="117">
        <f>ROUND((+' BRKR Combined P&amp;L'!D25/' BRKR Combined P&amp;L'!D24),3)</f>
        <v>0.19</v>
      </c>
      <c r="C51" s="78"/>
      <c r="D51" s="117">
        <f>ROUND((+' BRKR Combined P&amp;L'!F25/' BRKR Combined P&amp;L'!F24),3)</f>
        <v>0.26600000000000001</v>
      </c>
      <c r="E51" s="78"/>
      <c r="F51" s="117">
        <f>ROUND((+' BRKR Combined P&amp;L'!H25/' BRKR Combined P&amp;L'!H24),3)</f>
        <v>0.254</v>
      </c>
      <c r="G51" s="78"/>
      <c r="H51" s="117">
        <f>ROUND((+' BRKR Combined P&amp;L'!J25/' BRKR Combined P&amp;L'!J24),3)</f>
        <v>0.25</v>
      </c>
      <c r="I51" s="118"/>
    </row>
    <row r="52" spans="1:12">
      <c r="A52" s="44" t="s">
        <v>67</v>
      </c>
      <c r="B52" s="117"/>
      <c r="C52" s="78"/>
      <c r="D52" s="117"/>
      <c r="E52" s="78"/>
      <c r="F52" s="117"/>
      <c r="G52" s="78"/>
      <c r="H52" s="117"/>
      <c r="I52" s="107"/>
    </row>
    <row r="53" spans="1:12">
      <c r="A53" s="44" t="s">
        <v>109</v>
      </c>
      <c r="B53" s="117">
        <v>-4.0000000000000001E-3</v>
      </c>
      <c r="C53" s="78"/>
      <c r="D53" s="117">
        <v>-5.0000000000000001E-3</v>
      </c>
      <c r="E53" s="78"/>
      <c r="F53" s="117">
        <v>-4.0000000000000001E-3</v>
      </c>
      <c r="G53" s="78"/>
      <c r="H53" s="117">
        <v>-7.0000000000000001E-3</v>
      </c>
      <c r="I53" s="107"/>
    </row>
    <row r="54" spans="1:12">
      <c r="A54" s="44" t="s">
        <v>148</v>
      </c>
      <c r="B54" s="117">
        <v>8.9999999999999993E-3</v>
      </c>
      <c r="C54" s="78"/>
      <c r="D54" s="117">
        <v>2E-3</v>
      </c>
      <c r="E54" s="78"/>
      <c r="F54" s="117">
        <v>5.0000000000000001E-3</v>
      </c>
      <c r="G54" s="78"/>
      <c r="H54" s="117">
        <v>3.0000000000000001E-3</v>
      </c>
      <c r="I54" s="107"/>
    </row>
    <row r="55" spans="1:12" hidden="1">
      <c r="A55" s="44" t="s">
        <v>138</v>
      </c>
      <c r="B55" s="117">
        <v>0</v>
      </c>
      <c r="C55" s="78"/>
      <c r="D55" s="117">
        <v>0</v>
      </c>
      <c r="E55" s="78"/>
      <c r="F55" s="117">
        <v>0</v>
      </c>
      <c r="G55" s="78"/>
      <c r="H55" s="117">
        <v>0</v>
      </c>
      <c r="I55" s="107"/>
    </row>
    <row r="56" spans="1:12">
      <c r="A56" s="44" t="s">
        <v>149</v>
      </c>
      <c r="B56" s="117">
        <v>0</v>
      </c>
      <c r="C56" s="78"/>
      <c r="D56" s="117">
        <v>0</v>
      </c>
      <c r="E56" s="78"/>
      <c r="F56" s="117">
        <v>0</v>
      </c>
      <c r="G56" s="78"/>
      <c r="H56" s="117">
        <v>1E-3</v>
      </c>
      <c r="I56" s="107"/>
    </row>
    <row r="57" spans="1:12" ht="13.5" thickBot="1">
      <c r="A57" s="35" t="s">
        <v>102</v>
      </c>
      <c r="B57" s="117">
        <v>-3.0000000000000001E-3</v>
      </c>
      <c r="C57" s="78"/>
      <c r="D57" s="117">
        <v>2E-3</v>
      </c>
      <c r="E57" s="78"/>
      <c r="F57" s="117">
        <v>-3.0000000000000001E-3</v>
      </c>
      <c r="G57" s="78"/>
      <c r="H57" s="117">
        <v>3.0000000000000001E-3</v>
      </c>
      <c r="I57" s="107"/>
    </row>
    <row r="58" spans="1:12" ht="13.5" thickBot="1">
      <c r="A58" s="35" t="s">
        <v>68</v>
      </c>
      <c r="B58" s="202">
        <f>SUM(B53:B57)</f>
        <v>1.9999999999999992E-3</v>
      </c>
      <c r="C58" s="78"/>
      <c r="D58" s="202">
        <f>SUM(D53:D57)</f>
        <v>-1E-3</v>
      </c>
      <c r="E58" s="78"/>
      <c r="F58" s="202">
        <f>SUM(F53:F57)</f>
        <v>-2E-3</v>
      </c>
      <c r="G58" s="78"/>
      <c r="H58" s="202">
        <f>SUM(H53:H57)</f>
        <v>0</v>
      </c>
      <c r="I58" s="107"/>
    </row>
    <row r="59" spans="1:12" ht="13.5" thickBot="1">
      <c r="A59" s="39" t="s">
        <v>103</v>
      </c>
      <c r="B59" s="203">
        <f>B51+B58</f>
        <v>0.192</v>
      </c>
      <c r="C59" s="114"/>
      <c r="D59" s="203">
        <f>D51+D58</f>
        <v>0.26500000000000001</v>
      </c>
      <c r="E59" s="102"/>
      <c r="F59" s="203">
        <f>F51+F58</f>
        <v>0.252</v>
      </c>
      <c r="G59" s="114"/>
      <c r="H59" s="203">
        <f>H51+H58</f>
        <v>0.25</v>
      </c>
      <c r="I59" s="111"/>
      <c r="K59" s="119"/>
      <c r="L59" s="76"/>
    </row>
    <row r="60" spans="1:12" ht="13.5" thickBot="1">
      <c r="A60" s="37"/>
      <c r="B60" s="113"/>
      <c r="C60" s="78"/>
      <c r="D60" s="113"/>
      <c r="E60" s="78"/>
      <c r="F60" s="113"/>
      <c r="G60" s="78"/>
      <c r="H60" s="113"/>
      <c r="I60" s="40"/>
    </row>
    <row r="61" spans="1:12">
      <c r="A61" s="42" t="s">
        <v>106</v>
      </c>
      <c r="B61" s="109"/>
      <c r="C61" s="120"/>
      <c r="D61" s="109"/>
      <c r="E61" s="120"/>
      <c r="F61" s="109"/>
      <c r="G61" s="120"/>
      <c r="H61" s="109"/>
      <c r="I61" s="104"/>
    </row>
    <row r="62" spans="1:12">
      <c r="A62" s="43" t="s">
        <v>105</v>
      </c>
      <c r="B62" s="204">
        <f>+' BRKR Combined P&amp;L'!D35</f>
        <v>0.56999999999999995</v>
      </c>
      <c r="C62" s="121"/>
      <c r="D62" s="204">
        <f>+' BRKR Combined P&amp;L'!F35</f>
        <v>0.35</v>
      </c>
      <c r="E62" s="121"/>
      <c r="F62" s="204">
        <f>+' BRKR Combined P&amp;L'!H35</f>
        <v>1.32</v>
      </c>
      <c r="G62" s="121"/>
      <c r="H62" s="204">
        <f>+' BRKR Combined P&amp;L'!J35</f>
        <v>0.56999999999999995</v>
      </c>
      <c r="I62" s="122"/>
    </row>
    <row r="63" spans="1:12">
      <c r="A63" s="44" t="s">
        <v>67</v>
      </c>
      <c r="B63" s="123"/>
      <c r="C63" s="121"/>
      <c r="D63" s="123"/>
      <c r="E63" s="123"/>
      <c r="F63" s="123"/>
      <c r="G63" s="123"/>
      <c r="H63" s="123"/>
      <c r="I63" s="107"/>
    </row>
    <row r="64" spans="1:12">
      <c r="A64" s="35" t="s">
        <v>40</v>
      </c>
      <c r="B64" s="156">
        <f>ROUND((+B9/' BRKR Combined P&amp;L'!D39),2)</f>
        <v>0.01</v>
      </c>
      <c r="C64" s="121"/>
      <c r="D64" s="156">
        <v>0.01</v>
      </c>
      <c r="E64" s="124"/>
      <c r="F64" s="156">
        <f>ROUND((+F9/' BRKR Combined P&amp;L'!H39),2)</f>
        <v>0.03</v>
      </c>
      <c r="G64" s="124"/>
      <c r="H64" s="156">
        <v>0.04</v>
      </c>
      <c r="I64" s="122"/>
    </row>
    <row r="65" spans="1:12">
      <c r="A65" s="35" t="s">
        <v>41</v>
      </c>
      <c r="B65" s="156">
        <f>ROUND((+B10/' BRKR Combined P&amp;L'!D39),2)</f>
        <v>0</v>
      </c>
      <c r="C65" s="121"/>
      <c r="D65" s="156">
        <v>0.01</v>
      </c>
      <c r="E65" s="124"/>
      <c r="F65" s="156">
        <f>ROUND((+F10/' BRKR Combined P&amp;L'!H39),2)</f>
        <v>0.03</v>
      </c>
      <c r="G65" s="124"/>
      <c r="H65" s="156">
        <f>ROUND((+H10/' BRKR Combined P&amp;L'!J39),2)</f>
        <v>0</v>
      </c>
      <c r="I65" s="107"/>
    </row>
    <row r="66" spans="1:12">
      <c r="A66" s="35" t="s">
        <v>42</v>
      </c>
      <c r="B66" s="156">
        <f>ROUND((+B11/' BRKR Combined P&amp;L'!D39),2)</f>
        <v>0.06</v>
      </c>
      <c r="C66" s="121"/>
      <c r="D66" s="156">
        <v>0.06</v>
      </c>
      <c r="E66" s="124"/>
      <c r="F66" s="156">
        <f>ROUND((+F11/' BRKR Combined P&amp;L'!H39),2)</f>
        <v>0.18</v>
      </c>
      <c r="G66" s="124"/>
      <c r="H66" s="156">
        <v>0.17</v>
      </c>
      <c r="I66" s="107"/>
      <c r="K66" s="89"/>
    </row>
    <row r="67" spans="1:12">
      <c r="A67" s="35" t="s">
        <v>43</v>
      </c>
      <c r="B67" s="156">
        <f>ROUND((+B12/' BRKR Combined P&amp;L'!D39),2)</f>
        <v>0.01</v>
      </c>
      <c r="C67" s="121"/>
      <c r="D67" s="156">
        <v>0.01</v>
      </c>
      <c r="E67" s="124"/>
      <c r="F67" s="156">
        <f>ROUND((+F12/' BRKR Combined P&amp;L'!H39),2)</f>
        <v>0.01</v>
      </c>
      <c r="G67" s="124"/>
      <c r="H67" s="156">
        <v>0.06</v>
      </c>
      <c r="I67" s="107"/>
      <c r="K67" s="89"/>
    </row>
    <row r="68" spans="1:12" ht="13.5" thickBot="1">
      <c r="A68" s="44" t="s">
        <v>108</v>
      </c>
      <c r="B68" s="205">
        <f>ROUND(((B21+' BRKR Combined P&amp;L'!D25)/' BRKR Combined P&amp;L'!D39),2)</f>
        <v>-0.02</v>
      </c>
      <c r="C68" s="121"/>
      <c r="D68" s="205">
        <v>-0.02</v>
      </c>
      <c r="E68" s="124"/>
      <c r="F68" s="205">
        <f>ROUND(((F21+' BRKR Combined P&amp;L'!H25)/' BRKR Combined P&amp;L'!H39),2)</f>
        <v>-0.06</v>
      </c>
      <c r="G68" s="124"/>
      <c r="H68" s="205">
        <v>-7.0000000000000007E-2</v>
      </c>
      <c r="I68" s="107"/>
      <c r="K68" s="89"/>
    </row>
    <row r="69" spans="1:12" s="27" customFormat="1" ht="13.5" thickBot="1">
      <c r="A69" s="35" t="s">
        <v>68</v>
      </c>
      <c r="B69" s="156">
        <f>SUM(B64:B68)</f>
        <v>5.9999999999999984E-2</v>
      </c>
      <c r="C69" s="124"/>
      <c r="D69" s="124">
        <f>SUM(D64:D68)</f>
        <v>6.9999999999999993E-2</v>
      </c>
      <c r="E69" s="124"/>
      <c r="F69" s="124">
        <f>SUM(F64:F68)</f>
        <v>0.19</v>
      </c>
      <c r="G69" s="124"/>
      <c r="H69" s="124">
        <f>SUM(H64:H68)</f>
        <v>0.2</v>
      </c>
      <c r="I69" s="107"/>
      <c r="J69" s="40"/>
      <c r="K69" s="78"/>
    </row>
    <row r="70" spans="1:12" ht="13.5" thickBot="1">
      <c r="A70" s="45" t="s">
        <v>107</v>
      </c>
      <c r="B70" s="206">
        <f>B62+B69</f>
        <v>0.62999999999999989</v>
      </c>
      <c r="C70" s="125"/>
      <c r="D70" s="206">
        <f>SUM(D62:D68)</f>
        <v>0.42</v>
      </c>
      <c r="E70" s="125"/>
      <c r="F70" s="206">
        <f>F62+F69</f>
        <v>1.51</v>
      </c>
      <c r="G70" s="125"/>
      <c r="H70" s="206">
        <f>SUM(H62:H68)</f>
        <v>0.77</v>
      </c>
      <c r="I70" s="111"/>
      <c r="K70" s="110"/>
      <c r="L70" s="76"/>
    </row>
    <row r="71" spans="1:12" ht="13.5" thickBot="1">
      <c r="A71" s="37"/>
      <c r="B71" s="113"/>
      <c r="C71" s="78"/>
      <c r="D71" s="113"/>
      <c r="E71" s="78"/>
      <c r="F71" s="113"/>
      <c r="G71" s="78"/>
      <c r="H71" s="113"/>
    </row>
    <row r="72" spans="1:12">
      <c r="A72" s="33" t="s">
        <v>81</v>
      </c>
      <c r="B72" s="126"/>
      <c r="C72" s="103"/>
      <c r="D72" s="126"/>
      <c r="E72" s="103"/>
      <c r="F72" s="126"/>
      <c r="G72" s="103"/>
      <c r="H72" s="126"/>
      <c r="I72" s="104"/>
    </row>
    <row r="73" spans="1:12">
      <c r="A73" s="34" t="s">
        <v>82</v>
      </c>
      <c r="B73" s="105">
        <f>+'Cash Flow'!E23</f>
        <v>23.899999999999959</v>
      </c>
      <c r="C73" s="78"/>
      <c r="D73" s="105">
        <f>+'Cash Flow'!G23</f>
        <v>82.399999999999963</v>
      </c>
      <c r="E73" s="78"/>
      <c r="F73" s="105">
        <f>+'Cash Flow'!I23</f>
        <v>143.80000000000013</v>
      </c>
      <c r="G73" s="78"/>
      <c r="H73" s="105">
        <f>+'Cash Flow'!K23</f>
        <v>129.19999999999996</v>
      </c>
      <c r="I73" s="107"/>
      <c r="L73" s="59"/>
    </row>
    <row r="74" spans="1:12">
      <c r="A74" s="35" t="s">
        <v>67</v>
      </c>
      <c r="B74" s="78"/>
      <c r="C74" s="78"/>
      <c r="D74" s="78"/>
      <c r="E74" s="78"/>
      <c r="F74" s="78"/>
      <c r="G74" s="78"/>
      <c r="H74" s="78"/>
      <c r="I74" s="107"/>
    </row>
    <row r="75" spans="1:12" ht="13.5" thickBot="1">
      <c r="A75" s="35" t="s">
        <v>62</v>
      </c>
      <c r="B75" s="98">
        <f>+'Cash Flow'!E30</f>
        <v>-16.300000000000004</v>
      </c>
      <c r="C75" s="78"/>
      <c r="D75" s="98">
        <f>+'Cash Flow'!G30</f>
        <v>-17.600000000000001</v>
      </c>
      <c r="E75" s="78"/>
      <c r="F75" s="98">
        <f>+'Cash Flow'!I30</f>
        <v>-63.6</v>
      </c>
      <c r="G75" s="78"/>
      <c r="H75" s="98">
        <f>+'Cash Flow'!K30</f>
        <v>-68.400000000000006</v>
      </c>
      <c r="I75" s="107"/>
    </row>
    <row r="76" spans="1:12" ht="13.5" thickBot="1">
      <c r="A76" s="39" t="s">
        <v>83</v>
      </c>
      <c r="B76" s="207">
        <f>+B73+B75</f>
        <v>7.5999999999999552</v>
      </c>
      <c r="C76" s="102"/>
      <c r="D76" s="207">
        <f>+D73+D75</f>
        <v>64.799999999999955</v>
      </c>
      <c r="E76" s="102"/>
      <c r="F76" s="207">
        <f>+F73+F75</f>
        <v>80.200000000000131</v>
      </c>
      <c r="G76" s="102"/>
      <c r="H76" s="207">
        <f>+H73+H75</f>
        <v>60.799999999999955</v>
      </c>
      <c r="I76" s="111"/>
      <c r="K76" s="127"/>
    </row>
    <row r="77" spans="1:12" s="59" customFormat="1" ht="13.9" customHeight="1">
      <c r="A77" s="29"/>
      <c r="B77" s="89"/>
      <c r="C77" s="89"/>
      <c r="D77" s="89"/>
      <c r="E77" s="78"/>
      <c r="F77" s="89"/>
      <c r="G77" s="89"/>
      <c r="H77" s="89"/>
      <c r="I77" s="89"/>
      <c r="J77" s="89"/>
      <c r="K77" s="89"/>
    </row>
    <row r="78" spans="1:12" s="59" customFormat="1" ht="13.9" customHeight="1">
      <c r="A78" s="29"/>
      <c r="B78" s="89"/>
      <c r="C78" s="89"/>
      <c r="D78" s="89"/>
      <c r="E78" s="78"/>
      <c r="F78" s="89"/>
      <c r="G78" s="89"/>
      <c r="H78" s="89"/>
      <c r="I78" s="89"/>
      <c r="J78" s="89"/>
      <c r="K78" s="89"/>
    </row>
    <row r="79" spans="1:12" ht="13.9" customHeight="1"/>
    <row r="80" spans="1:12" ht="13.9" customHeight="1"/>
    <row r="81" spans="1:1" ht="13.9" customHeight="1">
      <c r="A81" s="81"/>
    </row>
  </sheetData>
  <mergeCells count="2">
    <mergeCell ref="F4:H4"/>
    <mergeCell ref="B4:D4"/>
  </mergeCells>
  <pageMargins left="0.7" right="0.7" top="0.75" bottom="0.75" header="0.3" footer="0.3"/>
  <pageSetup scale="72" fitToHeight="0" orientation="portrait" r:id="rId1"/>
  <rowBreaks count="1" manualBreakCount="1">
    <brk id="60" max="8" man="1"/>
  </rowBreaks>
  <customProperties>
    <customPr name="EpmWorksheetKeyString_GUID" r:id="rId2"/>
    <customPr name="FPMExcelClientCellBasedFunctionStatus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4"/>
  <sheetViews>
    <sheetView showGridLines="0" zoomScale="90" zoomScaleNormal="90" workbookViewId="0">
      <selection activeCell="C22" sqref="C22"/>
    </sheetView>
  </sheetViews>
  <sheetFormatPr defaultColWidth="8.83203125" defaultRowHeight="12.75"/>
  <cols>
    <col min="1" max="1" width="72.33203125" style="49" customWidth="1"/>
    <col min="2" max="2" width="17.5" style="150" customWidth="1"/>
    <col min="3" max="3" width="2.33203125" style="150" customWidth="1"/>
    <col min="4" max="4" width="18.6640625" style="150" customWidth="1"/>
    <col min="5" max="5" width="5.83203125" style="150" customWidth="1"/>
    <col min="6" max="6" width="18.6640625" style="150" customWidth="1"/>
    <col min="7" max="7" width="2.83203125" style="150" customWidth="1"/>
    <col min="8" max="8" width="18.6640625" style="150" customWidth="1"/>
    <col min="9" max="9" width="5.1640625" style="82" customWidth="1"/>
    <col min="10" max="16384" width="8.83203125" style="49"/>
  </cols>
  <sheetData>
    <row r="1" spans="1:9" ht="15.75">
      <c r="A1" s="48" t="s">
        <v>37</v>
      </c>
      <c r="D1" s="151"/>
      <c r="E1" s="151"/>
      <c r="F1" s="151"/>
      <c r="G1" s="151"/>
      <c r="H1" s="151"/>
    </row>
    <row r="2" spans="1:9" ht="15.75">
      <c r="A2" s="48" t="s">
        <v>135</v>
      </c>
      <c r="D2" s="151"/>
      <c r="E2" s="151"/>
      <c r="F2" s="151"/>
      <c r="G2" s="151"/>
      <c r="H2" s="151"/>
    </row>
    <row r="3" spans="1:9">
      <c r="A3" s="50"/>
      <c r="D3" s="152"/>
      <c r="E3" s="152"/>
      <c r="F3" s="152"/>
      <c r="G3" s="152"/>
      <c r="H3" s="152"/>
    </row>
    <row r="4" spans="1:9" ht="13.5" thickBot="1">
      <c r="A4" s="46" t="s">
        <v>34</v>
      </c>
      <c r="B4" s="223" t="s">
        <v>161</v>
      </c>
      <c r="C4" s="223"/>
      <c r="D4" s="223"/>
      <c r="E4" s="91"/>
      <c r="F4" s="223" t="s">
        <v>162</v>
      </c>
      <c r="G4" s="223"/>
      <c r="H4" s="223"/>
    </row>
    <row r="5" spans="1:9" ht="13.5" thickBot="1">
      <c r="A5" s="50"/>
      <c r="B5" s="153">
        <v>2021</v>
      </c>
      <c r="C5" s="93"/>
      <c r="D5" s="153">
        <v>2020</v>
      </c>
      <c r="E5" s="153"/>
      <c r="F5" s="153">
        <f>+B5</f>
        <v>2021</v>
      </c>
      <c r="G5" s="153"/>
      <c r="H5" s="153">
        <f>+D5</f>
        <v>2020</v>
      </c>
    </row>
    <row r="6" spans="1:9">
      <c r="A6" s="51" t="s">
        <v>112</v>
      </c>
      <c r="B6" s="154"/>
      <c r="C6" s="182"/>
      <c r="D6" s="182"/>
      <c r="E6" s="182"/>
      <c r="F6" s="182"/>
      <c r="G6" s="182"/>
      <c r="H6" s="182"/>
      <c r="I6" s="208"/>
    </row>
    <row r="7" spans="1:9">
      <c r="A7" s="52" t="s">
        <v>113</v>
      </c>
      <c r="B7" s="105">
        <v>186.5</v>
      </c>
      <c r="C7" s="79"/>
      <c r="D7" s="105">
        <v>152.1</v>
      </c>
      <c r="E7" s="105"/>
      <c r="F7" s="105">
        <v>494.4</v>
      </c>
      <c r="G7" s="79"/>
      <c r="H7" s="105">
        <v>398.1</v>
      </c>
      <c r="I7" s="209"/>
    </row>
    <row r="8" spans="1:9">
      <c r="A8" s="52" t="s">
        <v>114</v>
      </c>
      <c r="B8" s="79">
        <v>194.2</v>
      </c>
      <c r="C8" s="79"/>
      <c r="D8" s="79">
        <v>171.3</v>
      </c>
      <c r="E8" s="79"/>
      <c r="F8" s="79">
        <v>579.9</v>
      </c>
      <c r="G8" s="79"/>
      <c r="H8" s="79">
        <v>444.5</v>
      </c>
      <c r="I8" s="209"/>
    </row>
    <row r="9" spans="1:9">
      <c r="A9" s="52" t="s">
        <v>115</v>
      </c>
      <c r="B9" s="79">
        <v>174.9</v>
      </c>
      <c r="C9" s="79"/>
      <c r="D9" s="79">
        <v>147.1</v>
      </c>
      <c r="E9" s="79"/>
      <c r="F9" s="79">
        <v>504.6</v>
      </c>
      <c r="G9" s="79"/>
      <c r="H9" s="79">
        <v>392.7</v>
      </c>
      <c r="I9" s="209"/>
    </row>
    <row r="10" spans="1:9">
      <c r="A10" s="52" t="s">
        <v>116</v>
      </c>
      <c r="B10" s="79">
        <v>57</v>
      </c>
      <c r="C10" s="79"/>
      <c r="D10" s="79">
        <v>43.8</v>
      </c>
      <c r="E10" s="79"/>
      <c r="F10" s="79">
        <v>166</v>
      </c>
      <c r="G10" s="79"/>
      <c r="H10" s="79">
        <v>134.80000000000001</v>
      </c>
      <c r="I10" s="209"/>
    </row>
    <row r="11" spans="1:9" ht="13.5" thickBot="1">
      <c r="A11" s="52" t="s">
        <v>117</v>
      </c>
      <c r="B11" s="79">
        <v>-3.7</v>
      </c>
      <c r="C11" s="79"/>
      <c r="D11" s="79">
        <v>-2.9</v>
      </c>
      <c r="E11" s="79"/>
      <c r="F11" s="79">
        <v>-10.5</v>
      </c>
      <c r="G11" s="79"/>
      <c r="H11" s="79">
        <v>-10.1</v>
      </c>
      <c r="I11" s="209"/>
    </row>
    <row r="12" spans="1:9" ht="13.5" thickBot="1">
      <c r="A12" s="53" t="s">
        <v>118</v>
      </c>
      <c r="B12" s="210">
        <f>SUM(B6:B11)</f>
        <v>608.9</v>
      </c>
      <c r="C12" s="98"/>
      <c r="D12" s="210">
        <f>SUM(D6:D11)</f>
        <v>511.4</v>
      </c>
      <c r="E12" s="155"/>
      <c r="F12" s="210">
        <f>SUM(F6:F11)</f>
        <v>1734.4</v>
      </c>
      <c r="G12" s="98"/>
      <c r="H12" s="210">
        <f>SUM(H6:H11)</f>
        <v>1360</v>
      </c>
      <c r="I12" s="211"/>
    </row>
    <row r="13" spans="1:9" ht="13.5" thickBot="1"/>
    <row r="14" spans="1:9">
      <c r="A14" s="51" t="s">
        <v>119</v>
      </c>
      <c r="B14" s="154"/>
      <c r="C14" s="182"/>
      <c r="D14" s="182"/>
      <c r="E14" s="182"/>
      <c r="F14" s="182"/>
      <c r="G14" s="182"/>
      <c r="H14" s="182"/>
      <c r="I14" s="208"/>
    </row>
    <row r="15" spans="1:9">
      <c r="A15" s="52" t="s">
        <v>120</v>
      </c>
      <c r="B15" s="105">
        <v>163.19999999999999</v>
      </c>
      <c r="C15" s="79"/>
      <c r="D15" s="105">
        <v>120.1</v>
      </c>
      <c r="E15" s="105"/>
      <c r="F15" s="105">
        <v>442</v>
      </c>
      <c r="G15" s="79"/>
      <c r="H15" s="105">
        <v>332.1</v>
      </c>
      <c r="I15" s="209"/>
    </row>
    <row r="16" spans="1:9">
      <c r="A16" s="52" t="s">
        <v>121</v>
      </c>
      <c r="B16" s="79">
        <v>210.9</v>
      </c>
      <c r="C16" s="79"/>
      <c r="D16" s="79">
        <v>193.3</v>
      </c>
      <c r="E16" s="79"/>
      <c r="F16" s="79">
        <v>646.29999999999995</v>
      </c>
      <c r="G16" s="79"/>
      <c r="H16" s="79">
        <v>492.6</v>
      </c>
      <c r="I16" s="209"/>
    </row>
    <row r="17" spans="1:9">
      <c r="A17" s="52" t="s">
        <v>122</v>
      </c>
      <c r="B17" s="79">
        <v>191.6</v>
      </c>
      <c r="C17" s="79"/>
      <c r="D17" s="79">
        <v>160</v>
      </c>
      <c r="E17" s="79"/>
      <c r="F17" s="79">
        <v>525.79999999999995</v>
      </c>
      <c r="G17" s="79"/>
      <c r="H17" s="79">
        <v>433.3</v>
      </c>
      <c r="I17" s="209"/>
    </row>
    <row r="18" spans="1:9" ht="13.5" thickBot="1">
      <c r="A18" s="52" t="s">
        <v>123</v>
      </c>
      <c r="B18" s="79">
        <v>43.2</v>
      </c>
      <c r="C18" s="79"/>
      <c r="D18" s="79">
        <v>38</v>
      </c>
      <c r="E18" s="79"/>
      <c r="F18" s="79">
        <v>120.3</v>
      </c>
      <c r="G18" s="79"/>
      <c r="H18" s="79">
        <v>102</v>
      </c>
      <c r="I18" s="209"/>
    </row>
    <row r="19" spans="1:9" ht="13.5" thickBot="1">
      <c r="A19" s="53" t="s">
        <v>118</v>
      </c>
      <c r="B19" s="210">
        <f>SUM(B15:B18)</f>
        <v>608.90000000000009</v>
      </c>
      <c r="C19" s="98"/>
      <c r="D19" s="210">
        <f>SUM(D15:D18)</f>
        <v>511.4</v>
      </c>
      <c r="E19" s="155"/>
      <c r="F19" s="210">
        <f>SUM(F15:F18)</f>
        <v>1734.3999999999999</v>
      </c>
      <c r="G19" s="98"/>
      <c r="H19" s="210">
        <f>SUM(H15:H18)</f>
        <v>1360</v>
      </c>
      <c r="I19" s="211"/>
    </row>
    <row r="20" spans="1:9" ht="13.5" thickBot="1"/>
    <row r="21" spans="1:9" ht="13.5" thickBot="1">
      <c r="A21" s="54" t="s">
        <v>124</v>
      </c>
      <c r="B21" s="224" t="s">
        <v>125</v>
      </c>
      <c r="C21" s="225"/>
      <c r="D21" s="225"/>
      <c r="E21" s="225"/>
      <c r="F21" s="225"/>
      <c r="G21" s="225"/>
      <c r="H21" s="225"/>
      <c r="I21" s="226"/>
    </row>
    <row r="22" spans="1:9">
      <c r="A22" s="55" t="s">
        <v>84</v>
      </c>
      <c r="B22" s="69">
        <f>+' BRKR Combined P&amp;L'!F8</f>
        <v>511.4</v>
      </c>
      <c r="C22" s="70"/>
      <c r="D22" s="69">
        <v>521.1</v>
      </c>
      <c r="E22" s="69"/>
      <c r="F22" s="69">
        <f>+' BRKR Combined P&amp;L'!J8</f>
        <v>1360</v>
      </c>
      <c r="G22" s="70"/>
      <c r="H22" s="69">
        <v>1472.7</v>
      </c>
      <c r="I22" s="72"/>
    </row>
    <row r="23" spans="1:9">
      <c r="A23" s="56" t="s">
        <v>67</v>
      </c>
      <c r="B23" s="70"/>
      <c r="C23" s="70"/>
      <c r="D23" s="70"/>
      <c r="E23" s="70"/>
      <c r="F23" s="70"/>
      <c r="G23" s="70"/>
      <c r="H23" s="70"/>
      <c r="I23" s="71"/>
    </row>
    <row r="24" spans="1:9">
      <c r="A24" s="56" t="s">
        <v>88</v>
      </c>
      <c r="B24" s="77">
        <v>1.3</v>
      </c>
      <c r="C24" s="70"/>
      <c r="D24" s="77">
        <v>1.9</v>
      </c>
      <c r="E24" s="77"/>
      <c r="F24" s="77">
        <v>6.3</v>
      </c>
      <c r="G24" s="70"/>
      <c r="H24" s="77">
        <v>7.9</v>
      </c>
      <c r="I24" s="72"/>
    </row>
    <row r="25" spans="1:9">
      <c r="A25" s="56" t="s">
        <v>86</v>
      </c>
      <c r="B25" s="77">
        <v>91</v>
      </c>
      <c r="C25" s="70"/>
      <c r="D25" s="77">
        <v>-24.2</v>
      </c>
      <c r="E25" s="77"/>
      <c r="F25" s="77">
        <v>307.39999999999998</v>
      </c>
      <c r="G25" s="70"/>
      <c r="H25" s="77">
        <v>-122.6</v>
      </c>
      <c r="I25" s="72"/>
    </row>
    <row r="26" spans="1:9" ht="13.5" thickBot="1">
      <c r="A26" s="56" t="s">
        <v>85</v>
      </c>
      <c r="B26" s="77">
        <v>5.2</v>
      </c>
      <c r="C26" s="70"/>
      <c r="D26" s="185">
        <v>12.6</v>
      </c>
      <c r="E26" s="77"/>
      <c r="F26" s="185">
        <v>60.7</v>
      </c>
      <c r="G26" s="70"/>
      <c r="H26" s="185">
        <v>2</v>
      </c>
      <c r="I26" s="72"/>
    </row>
    <row r="27" spans="1:9" ht="13.5" thickBot="1">
      <c r="A27" s="56" t="s">
        <v>68</v>
      </c>
      <c r="B27" s="212">
        <f>SUM(B24:B26)</f>
        <v>97.5</v>
      </c>
      <c r="C27" s="70"/>
      <c r="D27" s="212">
        <f>SUM(D24:D26)</f>
        <v>-9.7000000000000011</v>
      </c>
      <c r="E27" s="77"/>
      <c r="F27" s="212">
        <f>SUM(F24:F26)</f>
        <v>374.4</v>
      </c>
      <c r="G27" s="70"/>
      <c r="H27" s="212">
        <f>SUM(H24:H26)</f>
        <v>-112.69999999999999</v>
      </c>
      <c r="I27" s="72"/>
    </row>
    <row r="28" spans="1:9">
      <c r="A28" s="55" t="s">
        <v>87</v>
      </c>
      <c r="B28" s="69">
        <f>+B22+B27</f>
        <v>608.9</v>
      </c>
      <c r="C28" s="70"/>
      <c r="D28" s="69">
        <f>+D22+D27</f>
        <v>511.40000000000003</v>
      </c>
      <c r="E28" s="69"/>
      <c r="F28" s="69">
        <f>+F22+F27</f>
        <v>1734.4</v>
      </c>
      <c r="G28" s="70"/>
      <c r="H28" s="69">
        <f>+H22+H27</f>
        <v>1360</v>
      </c>
      <c r="I28" s="72"/>
    </row>
    <row r="29" spans="1:9">
      <c r="A29" s="63" t="s">
        <v>129</v>
      </c>
      <c r="B29" s="68">
        <f>ROUND((B28-B22)/B22,3)</f>
        <v>0.191</v>
      </c>
      <c r="C29" s="70"/>
      <c r="D29" s="68">
        <f>ROUND((D28-D22)/D22,3)</f>
        <v>-1.9E-2</v>
      </c>
      <c r="E29" s="68"/>
      <c r="F29" s="68">
        <f>ROUND((F28-F22)/F22,3)</f>
        <v>0.27500000000000002</v>
      </c>
      <c r="G29" s="70"/>
      <c r="H29" s="68">
        <f>ROUND((H28-H22)/H22,3)</f>
        <v>-7.6999999999999999E-2</v>
      </c>
      <c r="I29" s="72"/>
    </row>
    <row r="30" spans="1:9" ht="13.5" thickBot="1">
      <c r="A30" s="64" t="s">
        <v>128</v>
      </c>
      <c r="B30" s="74">
        <f>ROUND((+B25/B22),3)</f>
        <v>0.17799999999999999</v>
      </c>
      <c r="C30" s="183"/>
      <c r="D30" s="74">
        <f>ROUND((+D25/D22),3)</f>
        <v>-4.5999999999999999E-2</v>
      </c>
      <c r="E30" s="74"/>
      <c r="F30" s="74">
        <f>ROUND((+F25/F22),3)</f>
        <v>0.22600000000000001</v>
      </c>
      <c r="G30" s="183"/>
      <c r="H30" s="74">
        <f>ROUND((+H25/H22),3)</f>
        <v>-8.3000000000000004E-2</v>
      </c>
      <c r="I30" s="73"/>
    </row>
    <row r="31" spans="1:9" ht="13.5" thickBot="1"/>
    <row r="32" spans="1:9" ht="16.5" thickBot="1">
      <c r="A32" s="54" t="s">
        <v>124</v>
      </c>
      <c r="B32" s="224" t="s">
        <v>140</v>
      </c>
      <c r="C32" s="225"/>
      <c r="D32" s="225"/>
      <c r="E32" s="225"/>
      <c r="F32" s="225"/>
      <c r="G32" s="225"/>
      <c r="H32" s="225"/>
      <c r="I32" s="226"/>
    </row>
    <row r="33" spans="1:9">
      <c r="A33" s="55" t="s">
        <v>84</v>
      </c>
      <c r="B33" s="69">
        <f>+D39</f>
        <v>470.5</v>
      </c>
      <c r="C33" s="70"/>
      <c r="D33" s="69">
        <v>471.8</v>
      </c>
      <c r="E33" s="69"/>
      <c r="F33" s="69">
        <v>1235.3</v>
      </c>
      <c r="G33" s="70"/>
      <c r="H33" s="69">
        <v>1331</v>
      </c>
      <c r="I33" s="72"/>
    </row>
    <row r="34" spans="1:9">
      <c r="A34" s="56" t="s">
        <v>67</v>
      </c>
      <c r="B34" s="70"/>
      <c r="C34" s="70"/>
      <c r="D34" s="70"/>
      <c r="E34" s="70"/>
      <c r="F34" s="70"/>
      <c r="G34" s="70"/>
      <c r="H34" s="70"/>
      <c r="I34" s="71"/>
    </row>
    <row r="35" spans="1:9">
      <c r="A35" s="56" t="s">
        <v>88</v>
      </c>
      <c r="B35" s="77">
        <v>1.3</v>
      </c>
      <c r="C35" s="70"/>
      <c r="D35" s="77">
        <v>1.9</v>
      </c>
      <c r="E35" s="77"/>
      <c r="F35" s="77">
        <v>6.3</v>
      </c>
      <c r="G35" s="70"/>
      <c r="H35" s="77">
        <v>6.9</v>
      </c>
      <c r="I35" s="72"/>
    </row>
    <row r="36" spans="1:9">
      <c r="A36" s="56" t="s">
        <v>86</v>
      </c>
      <c r="B36" s="77">
        <v>79</v>
      </c>
      <c r="C36" s="70"/>
      <c r="D36" s="77">
        <v>-14.2</v>
      </c>
      <c r="E36" s="77"/>
      <c r="F36" s="77">
        <v>283.39999999999998</v>
      </c>
      <c r="G36" s="70"/>
      <c r="H36" s="77">
        <v>-104.7</v>
      </c>
      <c r="I36" s="72"/>
    </row>
    <row r="37" spans="1:9" ht="13.5" thickBot="1">
      <c r="A37" s="56" t="s">
        <v>85</v>
      </c>
      <c r="B37" s="77">
        <v>4.8</v>
      </c>
      <c r="C37" s="70"/>
      <c r="D37" s="185">
        <v>11</v>
      </c>
      <c r="E37" s="77"/>
      <c r="F37" s="185">
        <v>53.9</v>
      </c>
      <c r="G37" s="70"/>
      <c r="H37" s="185">
        <v>2.1</v>
      </c>
      <c r="I37" s="72"/>
    </row>
    <row r="38" spans="1:9" ht="13.5" thickBot="1">
      <c r="A38" s="56" t="s">
        <v>68</v>
      </c>
      <c r="B38" s="212">
        <f>SUM(B35:B37)</f>
        <v>85.1</v>
      </c>
      <c r="C38" s="70"/>
      <c r="D38" s="212">
        <f>SUM(D35:D37)</f>
        <v>-1.2999999999999989</v>
      </c>
      <c r="E38" s="77"/>
      <c r="F38" s="212">
        <f>SUM(F35:F37)</f>
        <v>343.59999999999997</v>
      </c>
      <c r="G38" s="70"/>
      <c r="H38" s="212">
        <f>SUM(H35:H37)</f>
        <v>-95.7</v>
      </c>
      <c r="I38" s="72"/>
    </row>
    <row r="39" spans="1:9">
      <c r="A39" s="55" t="s">
        <v>87</v>
      </c>
      <c r="B39" s="69">
        <f>+B33+B38</f>
        <v>555.6</v>
      </c>
      <c r="C39" s="70"/>
      <c r="D39" s="69">
        <f>+D33+D38</f>
        <v>470.5</v>
      </c>
      <c r="E39" s="69"/>
      <c r="F39" s="69">
        <f>+F33+F38</f>
        <v>1578.8999999999999</v>
      </c>
      <c r="G39" s="70"/>
      <c r="H39" s="69">
        <f>+H33+H38</f>
        <v>1235.3</v>
      </c>
      <c r="I39" s="72"/>
    </row>
    <row r="40" spans="1:9">
      <c r="A40" s="63" t="s">
        <v>129</v>
      </c>
      <c r="B40" s="68">
        <f>ROUND(((B39-B33)/B33),3)</f>
        <v>0.18099999999999999</v>
      </c>
      <c r="C40" s="70"/>
      <c r="D40" s="68">
        <f>ROUND(((D39-D33)/D33),3)</f>
        <v>-3.0000000000000001E-3</v>
      </c>
      <c r="E40" s="68"/>
      <c r="F40" s="68">
        <f>ROUND(((F39-F33)/F33),3)</f>
        <v>0.27800000000000002</v>
      </c>
      <c r="G40" s="70"/>
      <c r="H40" s="68">
        <f>ROUND(((H39-H33)/H33),3)</f>
        <v>-7.1999999999999995E-2</v>
      </c>
      <c r="I40" s="72"/>
    </row>
    <row r="41" spans="1:9" ht="13.5" thickBot="1">
      <c r="A41" s="64" t="s">
        <v>128</v>
      </c>
      <c r="B41" s="74">
        <f>ROUND((+B36/B33),3)</f>
        <v>0.16800000000000001</v>
      </c>
      <c r="C41" s="183"/>
      <c r="D41" s="74">
        <f>ROUND((+D36/D33),3)</f>
        <v>-0.03</v>
      </c>
      <c r="E41" s="74"/>
      <c r="F41" s="74">
        <f>ROUND((+F36/F33),3)</f>
        <v>0.22900000000000001</v>
      </c>
      <c r="G41" s="183"/>
      <c r="H41" s="74">
        <f>ROUND((+H36/H33),3)</f>
        <v>-7.9000000000000001E-2</v>
      </c>
      <c r="I41" s="73"/>
    </row>
    <row r="42" spans="1:9" ht="13.5" thickBot="1"/>
    <row r="43" spans="1:9" ht="13.5" thickBot="1">
      <c r="A43" s="54" t="s">
        <v>124</v>
      </c>
      <c r="B43" s="224" t="s">
        <v>139</v>
      </c>
      <c r="C43" s="225"/>
      <c r="D43" s="225"/>
      <c r="E43" s="225"/>
      <c r="F43" s="225"/>
      <c r="G43" s="225"/>
      <c r="H43" s="225"/>
      <c r="I43" s="226"/>
    </row>
    <row r="44" spans="1:9">
      <c r="A44" s="55" t="s">
        <v>84</v>
      </c>
      <c r="B44" s="69">
        <f>+D50</f>
        <v>40.9</v>
      </c>
      <c r="C44" s="70"/>
      <c r="D44" s="69">
        <v>49.3</v>
      </c>
      <c r="E44" s="69"/>
      <c r="F44" s="69">
        <v>124.7</v>
      </c>
      <c r="G44" s="70"/>
      <c r="H44" s="69">
        <v>141.69999999999999</v>
      </c>
      <c r="I44" s="72"/>
    </row>
    <row r="45" spans="1:9">
      <c r="A45" s="56" t="s">
        <v>67</v>
      </c>
      <c r="B45" s="70"/>
      <c r="C45" s="70"/>
      <c r="D45" s="70"/>
      <c r="E45" s="70"/>
      <c r="F45" s="70"/>
      <c r="G45" s="70"/>
      <c r="H45" s="70"/>
      <c r="I45" s="71"/>
    </row>
    <row r="46" spans="1:9">
      <c r="A46" s="56" t="s">
        <v>88</v>
      </c>
      <c r="B46" s="77">
        <f>+B24-B35</f>
        <v>0</v>
      </c>
      <c r="C46" s="70"/>
      <c r="D46" s="77">
        <f>+D24-D35</f>
        <v>0</v>
      </c>
      <c r="E46" s="77"/>
      <c r="F46" s="77">
        <f>+F24-F35</f>
        <v>0</v>
      </c>
      <c r="G46" s="70"/>
      <c r="H46" s="77">
        <v>1</v>
      </c>
      <c r="I46" s="72"/>
    </row>
    <row r="47" spans="1:9">
      <c r="A47" s="56" t="s">
        <v>86</v>
      </c>
      <c r="B47" s="77">
        <f>+B25-B36</f>
        <v>12</v>
      </c>
      <c r="C47" s="70"/>
      <c r="D47" s="77">
        <f>+D25-D36</f>
        <v>-10</v>
      </c>
      <c r="E47" s="77"/>
      <c r="F47" s="77">
        <f>+F25-F36</f>
        <v>24</v>
      </c>
      <c r="G47" s="70"/>
      <c r="H47" s="77">
        <v>-17.899999999999999</v>
      </c>
      <c r="I47" s="72"/>
    </row>
    <row r="48" spans="1:9" ht="13.5" thickBot="1">
      <c r="A48" s="56" t="s">
        <v>85</v>
      </c>
      <c r="B48" s="77">
        <f>+B26-B37</f>
        <v>0.40000000000000036</v>
      </c>
      <c r="C48" s="70"/>
      <c r="D48" s="77">
        <f>+D26-D37</f>
        <v>1.5999999999999996</v>
      </c>
      <c r="E48" s="77"/>
      <c r="F48" s="77">
        <f>+F26-F37</f>
        <v>6.8000000000000043</v>
      </c>
      <c r="G48" s="70"/>
      <c r="H48" s="185">
        <v>-0.1</v>
      </c>
      <c r="I48" s="72"/>
    </row>
    <row r="49" spans="1:9" ht="13.5" thickBot="1">
      <c r="A49" s="56" t="s">
        <v>68</v>
      </c>
      <c r="B49" s="212">
        <f>SUM(B46:B48)</f>
        <v>12.4</v>
      </c>
      <c r="C49" s="70"/>
      <c r="D49" s="212">
        <f>SUM(D46:D48)</f>
        <v>-8.4</v>
      </c>
      <c r="E49" s="77"/>
      <c r="F49" s="212">
        <f>SUM(F46:F48)</f>
        <v>30.800000000000004</v>
      </c>
      <c r="G49" s="70"/>
      <c r="H49" s="212">
        <f>SUM(H46:H48)</f>
        <v>-17</v>
      </c>
      <c r="I49" s="72"/>
    </row>
    <row r="50" spans="1:9">
      <c r="A50" s="55" t="s">
        <v>87</v>
      </c>
      <c r="B50" s="69">
        <f>+B44+B49</f>
        <v>53.3</v>
      </c>
      <c r="C50" s="70"/>
      <c r="D50" s="69">
        <f>+D44+D49</f>
        <v>40.9</v>
      </c>
      <c r="E50" s="69"/>
      <c r="F50" s="69">
        <f>+F44+F49</f>
        <v>155.5</v>
      </c>
      <c r="G50" s="70"/>
      <c r="H50" s="69">
        <f>+H44+H49</f>
        <v>124.69999999999999</v>
      </c>
      <c r="I50" s="72"/>
    </row>
    <row r="51" spans="1:9">
      <c r="A51" s="63" t="s">
        <v>129</v>
      </c>
      <c r="B51" s="68">
        <f>ROUND(((B50-B44)/B44),3)</f>
        <v>0.30299999999999999</v>
      </c>
      <c r="C51" s="70"/>
      <c r="D51" s="68">
        <f>ROUND(((D50-D44)/D44),3)</f>
        <v>-0.17</v>
      </c>
      <c r="E51" s="68"/>
      <c r="F51" s="68">
        <f>ROUND(((F50-F44)/F44),3)</f>
        <v>0.247</v>
      </c>
      <c r="G51" s="70"/>
      <c r="H51" s="68">
        <f>ROUND(((H50-H44)/H44),3)</f>
        <v>-0.12</v>
      </c>
      <c r="I51" s="72"/>
    </row>
    <row r="52" spans="1:9" ht="13.5" thickBot="1">
      <c r="A52" s="64" t="s">
        <v>128</v>
      </c>
      <c r="B52" s="74">
        <f>ROUND((+B47/B44),3)</f>
        <v>0.29299999999999998</v>
      </c>
      <c r="C52" s="183"/>
      <c r="D52" s="74">
        <f>ROUND((+D47/D44),3)</f>
        <v>-0.20300000000000001</v>
      </c>
      <c r="E52" s="74"/>
      <c r="F52" s="74">
        <f>ROUND((+F47/F44),3)</f>
        <v>0.192</v>
      </c>
      <c r="G52" s="183"/>
      <c r="H52" s="74">
        <f>ROUND((+H47/H44),3)</f>
        <v>-0.126</v>
      </c>
      <c r="I52" s="73"/>
    </row>
    <row r="53" spans="1:9">
      <c r="A53" s="65"/>
      <c r="B53" s="184"/>
      <c r="C53" s="70"/>
      <c r="D53" s="142"/>
      <c r="E53" s="142"/>
      <c r="F53" s="142"/>
      <c r="G53" s="142"/>
      <c r="H53" s="142"/>
      <c r="I53" s="70"/>
    </row>
    <row r="54" spans="1:9" ht="15.75">
      <c r="A54" s="66" t="s">
        <v>153</v>
      </c>
      <c r="B54" s="70"/>
      <c r="C54" s="70"/>
      <c r="D54" s="70"/>
      <c r="E54" s="70"/>
      <c r="F54" s="70"/>
      <c r="G54" s="70"/>
      <c r="H54" s="70"/>
    </row>
  </sheetData>
  <mergeCells count="5">
    <mergeCell ref="B4:D4"/>
    <mergeCell ref="B43:I43"/>
    <mergeCell ref="F4:H4"/>
    <mergeCell ref="B21:I21"/>
    <mergeCell ref="B32:I32"/>
  </mergeCells>
  <pageMargins left="0.7" right="0.7" top="0.75" bottom="0.75" header="0.3" footer="0.3"/>
  <pageSetup scale="62" fitToHeight="0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BRKR BS</vt:lpstr>
      <vt:lpstr> BRKR Combined P&amp;L</vt:lpstr>
      <vt:lpstr>Cash Flow</vt:lpstr>
      <vt:lpstr>Non GAAP Recon</vt:lpstr>
      <vt:lpstr>Revenue</vt:lpstr>
      <vt:lpstr>' BRKR Combined P&amp;L'!Print_Area</vt:lpstr>
      <vt:lpstr>'BRKR BS'!Print_Area</vt:lpstr>
      <vt:lpstr>'Cash Flow'!Print_Area</vt:lpstr>
      <vt:lpstr>'Non GAAP Recon'!Print_Area</vt:lpstr>
      <vt:lpstr>Revenue!Print_Area</vt:lpstr>
      <vt:lpstr>'Non GAAP Recon'!Print_Titles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Conway</cp:lastModifiedBy>
  <cp:lastPrinted>2021-11-01T12:50:04Z</cp:lastPrinted>
  <dcterms:created xsi:type="dcterms:W3CDTF">2001-02-22T14:58:12Z</dcterms:created>
  <dcterms:modified xsi:type="dcterms:W3CDTF">2021-11-01T18:20:36Z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f7822-6f62-4076-898c-e776a1ec3415_Enabled">
    <vt:lpwstr>true</vt:lpwstr>
  </property>
  <property fmtid="{D5CDD505-2E9C-101B-9397-08002B2CF9AE}" pid="3" name="MSIP_Label_c62f7822-6f62-4076-898c-e776a1ec3415_SetDate">
    <vt:lpwstr>2021-02-04T00:09:46Z</vt:lpwstr>
  </property>
  <property fmtid="{D5CDD505-2E9C-101B-9397-08002B2CF9AE}" pid="4" name="MSIP_Label_c62f7822-6f62-4076-898c-e776a1ec3415_Method">
    <vt:lpwstr>Privileged</vt:lpwstr>
  </property>
  <property fmtid="{D5CDD505-2E9C-101B-9397-08002B2CF9AE}" pid="5" name="MSIP_Label_c62f7822-6f62-4076-898c-e776a1ec3415_Name">
    <vt:lpwstr>Public</vt:lpwstr>
  </property>
  <property fmtid="{D5CDD505-2E9C-101B-9397-08002B2CF9AE}" pid="6" name="MSIP_Label_c62f7822-6f62-4076-898c-e776a1ec3415_SiteId">
    <vt:lpwstr>375ce1b8-8db1-479b-a12c-06fa9d2a2eaf</vt:lpwstr>
  </property>
  <property fmtid="{D5CDD505-2E9C-101B-9397-08002B2CF9AE}" pid="7" name="MSIP_Label_c62f7822-6f62-4076-898c-e776a1ec3415_ActionId">
    <vt:lpwstr>3b35e401-32f9-488f-85b2-df0eed271445</vt:lpwstr>
  </property>
  <property fmtid="{D5CDD505-2E9C-101B-9397-08002B2CF9AE}" pid="8" name="MSIP_Label_c62f7822-6f62-4076-898c-e776a1ec3415_ContentBits">
    <vt:lpwstr>0</vt:lpwstr>
  </property>
</Properties>
</file>