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Investor Relations\Earnings Calls\2021\Q1 2021\Q1 2021 Final\"/>
    </mc:Choice>
  </mc:AlternateContent>
  <xr:revisionPtr revIDLastSave="0" documentId="13_ncr:1_{57551D13-F0F5-49FF-9705-F1636D463248}" xr6:coauthVersionLast="46" xr6:coauthVersionMax="46" xr10:uidLastSave="{00000000-0000-0000-0000-000000000000}"/>
  <bookViews>
    <workbookView xWindow="-108" yWindow="-108" windowWidth="23256" windowHeight="12576" tabRatio="582" xr2:uid="{00000000-000D-0000-FFFF-FFFF00000000}"/>
  </bookViews>
  <sheets>
    <sheet name="BRKR BS" sheetId="101" r:id="rId1"/>
    <sheet name=" BRKR Combined P&amp;L" sheetId="115" r:id="rId2"/>
    <sheet name="Cash Flow" sheetId="129" r:id="rId3"/>
    <sheet name="Non GAAP Recon" sheetId="128" r:id="rId4"/>
    <sheet name="Revenue" sheetId="130" r:id="rId5"/>
  </sheets>
  <definedNames>
    <definedName name="__FPMExcelClient_CellBasedFunctionStatus" localSheetId="3" hidden="1">"2_1_2_2_2_2"</definedName>
    <definedName name="_Order1" hidden="1">255</definedName>
    <definedName name="csDesignMode">1</definedName>
    <definedName name="pbStartPageNumber">1</definedName>
    <definedName name="pbUpdatePageNumbering">TRUE</definedName>
    <definedName name="_xlnm.Print_Area" localSheetId="1">' BRKR Combined P&amp;L'!$A$1:$G$44</definedName>
    <definedName name="_xlnm.Print_Area" localSheetId="0">'BRKR BS'!$A$1:$J$47</definedName>
    <definedName name="_xlnm.Print_Area" localSheetId="2">'Cash Flow'!$A$1:$H$46</definedName>
    <definedName name="_xlnm.Print_Area" localSheetId="3">'Non GAAP Recon'!$A$6:$F$86</definedName>
    <definedName name="_xlnm.Print_Area" localSheetId="4">Revenue!$A$1:$F$58</definedName>
    <definedName name="_xlnm.Print_Titles" localSheetId="3">'Non GAAP Recon'!$1:$5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15" l="1"/>
  <c r="H29" i="101" l="1"/>
  <c r="H36" i="101" s="1"/>
  <c r="H15" i="101"/>
  <c r="H20" i="101" s="1"/>
  <c r="F17" i="115" l="1"/>
  <c r="F11" i="115"/>
  <c r="F19" i="115" l="1"/>
  <c r="F24" i="115" l="1"/>
  <c r="F27" i="115" l="1"/>
  <c r="F30" i="115" s="1"/>
  <c r="B72" i="128" l="1"/>
  <c r="E41" i="129" l="1"/>
  <c r="B73" i="128" l="1"/>
  <c r="B69" i="128" l="1"/>
  <c r="B26" i="130" l="1"/>
  <c r="B13" i="130" l="1"/>
  <c r="G41" i="129" l="1"/>
  <c r="D56" i="130" l="1"/>
  <c r="D45" i="130"/>
  <c r="D73" i="128"/>
  <c r="B71" i="128"/>
  <c r="B70" i="128"/>
  <c r="D71" i="128"/>
  <c r="D72" i="128"/>
  <c r="D70" i="128"/>
  <c r="D69" i="128"/>
  <c r="B60" i="128"/>
  <c r="D56" i="128"/>
  <c r="F35" i="115"/>
  <c r="F34" i="115"/>
  <c r="B74" i="128" l="1"/>
  <c r="E31" i="129" l="1"/>
  <c r="B83" i="128" l="1"/>
  <c r="B42" i="130" l="1"/>
  <c r="B31" i="130"/>
  <c r="D26" i="128" l="1"/>
  <c r="B26" i="128"/>
  <c r="G23" i="129"/>
  <c r="G31" i="129"/>
  <c r="G43" i="129" l="1"/>
  <c r="D31" i="130" l="1"/>
  <c r="D42" i="130"/>
  <c r="B53" i="130"/>
  <c r="D53" i="130"/>
  <c r="G45" i="129" l="1"/>
  <c r="F15" i="101" l="1"/>
  <c r="F20" i="101" s="1"/>
  <c r="D47" i="128" l="1"/>
  <c r="D50" i="128" s="1"/>
  <c r="B47" i="128" l="1"/>
  <c r="B50" i="128" s="1"/>
  <c r="D43" i="130" l="1"/>
  <c r="D32" i="130"/>
  <c r="D33" i="130" l="1"/>
  <c r="B37" i="130"/>
  <c r="D44" i="130"/>
  <c r="B43" i="130"/>
  <c r="B44" i="130" s="1"/>
  <c r="D54" i="130"/>
  <c r="D55" i="130" s="1"/>
  <c r="B45" i="130" l="1"/>
  <c r="B48" i="130"/>
  <c r="B56" i="130" l="1"/>
  <c r="B54" i="130"/>
  <c r="B55" i="130" s="1"/>
  <c r="F29" i="101"/>
  <c r="F36" i="101" s="1"/>
  <c r="B34" i="130" l="1"/>
  <c r="B32" i="130"/>
  <c r="B33" i="130" s="1"/>
  <c r="D17" i="115"/>
  <c r="B13" i="128"/>
  <c r="D22" i="130"/>
  <c r="B22" i="130"/>
  <c r="D13" i="130"/>
  <c r="D83" i="128"/>
  <c r="D60" i="128"/>
  <c r="D39" i="128"/>
  <c r="B39" i="128"/>
  <c r="D13" i="128"/>
  <c r="D74" i="128" l="1"/>
  <c r="D19" i="115"/>
  <c r="B34" i="128"/>
  <c r="D34" i="128"/>
  <c r="D40" i="128" l="1"/>
  <c r="B40" i="128"/>
  <c r="B7" i="128"/>
  <c r="D24" i="115"/>
  <c r="D7" i="128"/>
  <c r="D61" i="128"/>
  <c r="B14" i="128" l="1"/>
  <c r="B24" i="128" s="1"/>
  <c r="B41" i="128"/>
  <c r="B56" i="128"/>
  <c r="B61" i="128" s="1"/>
  <c r="D41" i="128"/>
  <c r="D27" i="115"/>
  <c r="D14" i="128"/>
  <c r="D67" i="128"/>
  <c r="D75" i="128" s="1"/>
  <c r="B15" i="128" l="1"/>
  <c r="D18" i="128"/>
  <c r="D30" i="115"/>
  <c r="B28" i="128"/>
  <c r="D15" i="128"/>
  <c r="D24" i="128"/>
  <c r="B18" i="128"/>
  <c r="D81" i="128"/>
  <c r="D84" i="128" s="1"/>
  <c r="B21" i="128" l="1"/>
  <c r="D21" i="128"/>
  <c r="D34" i="115"/>
  <c r="D35" i="115"/>
  <c r="B67" i="128" s="1"/>
  <c r="B75" i="128" s="1"/>
  <c r="E23" i="129"/>
  <c r="E43" i="129" s="1"/>
  <c r="E45" i="129" s="1"/>
  <c r="D28" i="128"/>
  <c r="B81" i="128" l="1"/>
  <c r="B84" i="128" s="1"/>
</calcChain>
</file>

<file path=xl/sharedStrings.xml><?xml version="1.0" encoding="utf-8"?>
<sst xmlns="http://schemas.openxmlformats.org/spreadsheetml/2006/main" count="222" uniqueCount="168">
  <si>
    <t>Other current assets</t>
  </si>
  <si>
    <t>Total assets</t>
  </si>
  <si>
    <t>Long-term debt</t>
  </si>
  <si>
    <t>Diluted</t>
  </si>
  <si>
    <t>December 31,</t>
  </si>
  <si>
    <t xml:space="preserve"> </t>
  </si>
  <si>
    <t>Research and development</t>
  </si>
  <si>
    <t>Basic</t>
  </si>
  <si>
    <t>ASSETS</t>
  </si>
  <si>
    <t>Current assets:</t>
  </si>
  <si>
    <t>Accounts receivable, net</t>
  </si>
  <si>
    <t>Inventories</t>
  </si>
  <si>
    <t>Total current assets</t>
  </si>
  <si>
    <t>Current liabilities:</t>
  </si>
  <si>
    <t>Accounts payable</t>
  </si>
  <si>
    <t>Other current liabilities</t>
  </si>
  <si>
    <t>Total current liabilities</t>
  </si>
  <si>
    <t>Other long-term liabilities</t>
  </si>
  <si>
    <t>Total shareholders' equity</t>
  </si>
  <si>
    <t>Total liabilities and shareholders' equity</t>
  </si>
  <si>
    <t>Total operating expenses</t>
  </si>
  <si>
    <t>Operating income</t>
  </si>
  <si>
    <t>Three Months Ended</t>
  </si>
  <si>
    <t>Gross profit</t>
  </si>
  <si>
    <t>Bruker Corporation shareholders:</t>
  </si>
  <si>
    <t>Income before income taxes and noncontrolling</t>
  </si>
  <si>
    <t>interest in consolidated subsidiaries</t>
  </si>
  <si>
    <t>interests in consolidated subsidiaries</t>
  </si>
  <si>
    <t>Weighted average common shares outstanding:</t>
  </si>
  <si>
    <t>Property, plant and equipment, net</t>
  </si>
  <si>
    <t>Customer advances</t>
  </si>
  <si>
    <t>Revenues</t>
  </si>
  <si>
    <t>Cost of revenues</t>
  </si>
  <si>
    <t>Selling, general and administrative</t>
  </si>
  <si>
    <t>(in millions, except per share amounts)</t>
  </si>
  <si>
    <t>(in millions)</t>
  </si>
  <si>
    <t>Net income attributable to noncontrolling</t>
  </si>
  <si>
    <t>Cash and cash equivalents</t>
  </si>
  <si>
    <t>Bruker Corporation</t>
  </si>
  <si>
    <t>FOR FURTHER INFORMATION:</t>
  </si>
  <si>
    <t xml:space="preserve">Cash flows from operating activities: </t>
  </si>
  <si>
    <t>Adjustments to reconcile consolidated net income to cash flows</t>
  </si>
  <si>
    <t>from operating activities:</t>
  </si>
  <si>
    <t>Depreciation and amortization</t>
  </si>
  <si>
    <t>Stock-based compensation expense</t>
  </si>
  <si>
    <t>Deferred income taxes</t>
  </si>
  <si>
    <t>Accounts receivable</t>
  </si>
  <si>
    <t>Accounts payable and accrued expenses</t>
  </si>
  <si>
    <t>Deferred revenue</t>
  </si>
  <si>
    <t>Other changes in operating assets and liabilities, net</t>
  </si>
  <si>
    <t xml:space="preserve">Cash flows from investing activities: </t>
  </si>
  <si>
    <t>Purchases of property, plant and equipment</t>
  </si>
  <si>
    <t xml:space="preserve">Cash flows from financing activities: </t>
  </si>
  <si>
    <t>Proceeds from issuance of common stock, net</t>
  </si>
  <si>
    <t>Current portion of long-term debt</t>
  </si>
  <si>
    <t>Operating expenses:</t>
  </si>
  <si>
    <t>Reconciliation of Non-GAAP Operating Income, Non-GAAP Profit Before Tax, Non-GAAP Net Income, and Non-GAAP EPS</t>
  </si>
  <si>
    <t>Reconciliation of GAAP and Non-GAAP Gross Profit</t>
  </si>
  <si>
    <t>Purchases of short-term investments</t>
  </si>
  <si>
    <t>Changes in operating assets and liabilities, net of acquisitions and divestitures:</t>
  </si>
  <si>
    <t>Income taxes payable, net</t>
  </si>
  <si>
    <t>Proceeds from revolving lines of credit</t>
  </si>
  <si>
    <t>Other charges, net</t>
  </si>
  <si>
    <t>Reconciliation of GAAP Operating Cash Flow and Non-GAAP Free Cash Flow</t>
  </si>
  <si>
    <t>Non-GAAP Free Cash Flow</t>
  </si>
  <si>
    <t>Cash paid for acquisitions, net of cash acquired</t>
  </si>
  <si>
    <t xml:space="preserve">Three Months Ended </t>
  </si>
  <si>
    <t>Tel:  +1 (978) 663-3660, ext. 1479</t>
  </si>
  <si>
    <t>Income tax provision</t>
  </si>
  <si>
    <t>Cash, cash equivalents and restricted cash at beginning of period</t>
  </si>
  <si>
    <t>Cash, cash equivalents and restricted cash at end of period</t>
  </si>
  <si>
    <t>Effect of exchange rate changes on cash, cash equivalents and restricted cash</t>
  </si>
  <si>
    <t>Net change in cash, cash equivalents and restricted cash</t>
  </si>
  <si>
    <t>Other non-cash expenses, net</t>
  </si>
  <si>
    <t>Reconciliation of GAAP and Non-GAAP Tax Rate</t>
  </si>
  <si>
    <t>Reconciliation of GAAP and Non-GAAP Earnings Per Share (Diluted)</t>
  </si>
  <si>
    <t>Interest and other income (expense), net</t>
  </si>
  <si>
    <t>Payment of contingent consideration</t>
  </si>
  <si>
    <t>Revenue by Group:</t>
  </si>
  <si>
    <t>Revenue by End Customer Geography:</t>
  </si>
  <si>
    <t>Reconciliation of GAAP Reported Revenue Growth to Organic Revenue Growth</t>
  </si>
  <si>
    <t>Total Bruker</t>
  </si>
  <si>
    <t>Net cash provided by operating activities</t>
  </si>
  <si>
    <t>Short-term investments</t>
  </si>
  <si>
    <t>Reconciliation of GAAP and Non-GAAP Selling, General and Administrative (SG&amp;A) Expenses</t>
  </si>
  <si>
    <t>Email:   Investor.Relations@bruker.com</t>
  </si>
  <si>
    <t>Payment of dividends to common stockholders</t>
  </si>
  <si>
    <t>Net cash used in investing activities</t>
  </si>
  <si>
    <t>BEST, net of Intercompany Eliminations</t>
  </si>
  <si>
    <t>CONDENSED CONSOLIDATED BALANCE SHEETS</t>
  </si>
  <si>
    <t>CONDENSED CONSOLIDATED STATEMENTS OF OPERATIONS</t>
  </si>
  <si>
    <t>CONDENSED CONSOLIDATED STATEMENTS OF CASH FLOWS</t>
  </si>
  <si>
    <r>
      <t xml:space="preserve">Bruker Scientific Instruments </t>
    </r>
    <r>
      <rPr>
        <b/>
        <vertAlign val="superscript"/>
        <sz val="10"/>
        <color theme="1"/>
        <rFont val="Times New Roman"/>
        <family val="1"/>
      </rPr>
      <t>(1)</t>
    </r>
  </si>
  <si>
    <t>Net proceeds from cross-currency swap agreements</t>
  </si>
  <si>
    <t xml:space="preserve">Days Inventory Outstanding is calculated as follows: GAAP Average Inventory balance divided by (GAAP Revenue less Non-GAAP Gross Profit (defined above)) </t>
  </si>
  <si>
    <t>Days Payable Outstanding is calculated as follows:  GAAP Average Accounts Payable balance divided by (GAAP Revenue less Non-GAAP Gross Profit (defined above) plus the Change in GAAP Inventory balance)</t>
  </si>
  <si>
    <t>Days Sales Outstanding is calculated as follows:  GAAP Average Accounts Receivable balance divided by GAAP Revenue</t>
  </si>
  <si>
    <t>Proceeds from sales of property, plant and equipment</t>
  </si>
  <si>
    <t>Net cash (used in) provided by financing activities</t>
  </si>
  <si>
    <t>Net income attributable to Bruker Corporation</t>
  </si>
  <si>
    <t>Consolidated net income</t>
  </si>
  <si>
    <t>Net income per common share attributable to</t>
  </si>
  <si>
    <t>Goodwill, intangibles, net and other long-term assets</t>
  </si>
  <si>
    <t>March 31,</t>
  </si>
  <si>
    <t>Purchase of common stock</t>
  </si>
  <si>
    <t>Cash payments to noncontrolling interest</t>
  </si>
  <si>
    <t>Three Months Ended March 31,</t>
  </si>
  <si>
    <r>
      <rPr>
        <vertAlign val="superscript"/>
        <sz val="10"/>
        <rFont val="Times New Roman"/>
        <family val="1"/>
      </rPr>
      <t>(1)</t>
    </r>
    <r>
      <rPr>
        <sz val="10"/>
        <rFont val="Times New Roman"/>
        <family val="1"/>
      </rPr>
      <t xml:space="preserve"> Bruker Scientific Instruments (BSI) revenue reflects the sum of the BSI Life Science and BSI Nano Segments as presented in our 2020 Form 10-K.</t>
    </r>
  </si>
  <si>
    <t>Proceeds (repayment) of other debt, net</t>
  </si>
  <si>
    <t>LIABILITIES AND SHAREHOLDERS' EQUITY</t>
  </si>
  <si>
    <t>Miroslava Minkova, Senior Director, Investor Relations &amp; Corporate Development</t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</si>
  <si>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</si>
  <si>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</si>
  <si>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t>GAAP operating income</t>
  </si>
  <si>
    <t>Non-GAAP operating income</t>
  </si>
  <si>
    <r>
      <t xml:space="preserve">   </t>
    </r>
    <r>
      <rPr>
        <i/>
        <sz val="10"/>
        <color indexed="8"/>
        <rFont val="Times New Roman"/>
        <family val="1"/>
      </rPr>
      <t>Non-GAAP operating margin</t>
    </r>
  </si>
  <si>
    <t>Non-GAAP interest &amp; other expense, net</t>
  </si>
  <si>
    <t>Non-GAAP profit before tax</t>
  </si>
  <si>
    <t>Non-GAAP income tax provision</t>
  </si>
  <si>
    <t xml:space="preserve">   Non-GAAP tax rate</t>
  </si>
  <si>
    <t>Minority interest</t>
  </si>
  <si>
    <t>Non-GAAP net income attributable to bruker</t>
  </si>
  <si>
    <t>Weighted average shares outstanding (diluted)</t>
  </si>
  <si>
    <t>Non-GAAP earnings per share</t>
  </si>
  <si>
    <t>GAAP gross profit</t>
  </si>
  <si>
    <t>Non-GAAP gross profit</t>
  </si>
  <si>
    <r>
      <t xml:space="preserve">   </t>
    </r>
    <r>
      <rPr>
        <i/>
        <sz val="10"/>
        <color indexed="8"/>
        <rFont val="Times New Roman"/>
        <family val="1"/>
      </rPr>
      <t>Non-GAAP gross margin</t>
    </r>
  </si>
  <si>
    <t>GAAP SG&amp;A expenses</t>
  </si>
  <si>
    <t>Non-GAAP SG&amp;A expenses</t>
  </si>
  <si>
    <t>GAAP tax rate</t>
  </si>
  <si>
    <t>Non-GAAP tax rate</t>
  </si>
  <si>
    <t>GAAP earnings per share (diluted)</t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</si>
  <si>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</si>
  <si>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t>Non-GAAP earnings per share (diluted)</t>
  </si>
  <si>
    <t>GAAP operating cash flow</t>
  </si>
  <si>
    <t xml:space="preserve">       Restructuring costs</t>
  </si>
  <si>
    <t xml:space="preserve">       Purchased intangible amortization</t>
  </si>
  <si>
    <t xml:space="preserve">       Other costs</t>
  </si>
  <si>
    <t xml:space="preserve">      Purchased intangible amortization</t>
  </si>
  <si>
    <t xml:space="preserve">      Tax impact of non-GAAP adjustments</t>
  </si>
  <si>
    <t xml:space="preserve">      Other discrete items</t>
  </si>
  <si>
    <t xml:space="preserve">     Restructuring costs</t>
  </si>
  <si>
    <t xml:space="preserve">     Acquisition-related costs</t>
  </si>
  <si>
    <t xml:space="preserve">     Other costs</t>
  </si>
  <si>
    <t xml:space="preserve">     Purchased intangible amortization</t>
  </si>
  <si>
    <t xml:space="preserve">     Income tax rate differential</t>
  </si>
  <si>
    <t xml:space="preserve">     Purchases of property, plant and equipment</t>
  </si>
  <si>
    <t>(unaudited and in millions)</t>
  </si>
  <si>
    <t>REVENUE</t>
  </si>
  <si>
    <t>(unaudited and in millions, except per share amounts)</t>
  </si>
  <si>
    <t>RECONCILIATION OF GAAP TO NON-GAAP FINANCIAL MEASURES</t>
  </si>
  <si>
    <t xml:space="preserve">     Bruker BioSpin</t>
  </si>
  <si>
    <t xml:space="preserve">     Bruker CALID</t>
  </si>
  <si>
    <t xml:space="preserve">     Bruker Nano</t>
  </si>
  <si>
    <t xml:space="preserve">     BEST</t>
  </si>
  <si>
    <t xml:space="preserve">     Eliminations</t>
  </si>
  <si>
    <t xml:space="preserve">     United States</t>
  </si>
  <si>
    <t xml:space="preserve">     Europe</t>
  </si>
  <si>
    <t xml:space="preserve">     Asia Pacific</t>
  </si>
  <si>
    <t xml:space="preserve">     Other</t>
  </si>
  <si>
    <t xml:space="preserve">     Acquisitions and divestitures</t>
  </si>
  <si>
    <t xml:space="preserve">     Organic</t>
  </si>
  <si>
    <t xml:space="preserve">     Currency</t>
  </si>
  <si>
    <t>Non-GAAP revenue</t>
  </si>
  <si>
    <t xml:space="preserve">   Revenue growth</t>
  </si>
  <si>
    <t xml:space="preserve">   Organic revenue growth</t>
  </si>
  <si>
    <t>GAAP revenue as of prior comparable period</t>
  </si>
  <si>
    <t>Total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</si>
</sst>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mmmm\ d\,\ yyyy"/>
    <numFmt numFmtId="167" formatCode="_(* #,##0.0_);_(* \(#,##0.0\);_(* &quot;-&quot;??_);_(@_)"/>
    <numFmt numFmtId="168" formatCode="_(&quot;$&quot;* #,##0.0_);_(&quot;$&quot;* \(#,##0.0\);_(&quot;$&quot;* &quot;-&quot;_);_(@_)"/>
    <numFmt numFmtId="169" formatCode="_(&quot;$&quot;* #,##0.0_);_(&quot;$&quot;* \(#,##0.0\);_(&quot;$&quot;* &quot;-&quot;??_);_(@_)"/>
    <numFmt numFmtId="170" formatCode="_(&quot;$&quot;* #,##0.00_);_(&quot;$&quot;* \(#,##0.00\);_(&quot;$&quot;* &quot;-&quot;_);_(@_)"/>
    <numFmt numFmtId="171" formatCode="_(* #,##0.0_);_(* \(#,##0.0\);_(* &quot;-&quot;?_);_(@_)"/>
    <numFmt numFmtId="172" formatCode="_(&quot;$&quot;* #,##0.0_);_(&quot;$&quot;* \(#,##0.0\);_(&quot;$&quot;* &quot;-&quot;?_);_(@_)"/>
    <numFmt numFmtId="173" formatCode="0.0"/>
    <numFmt numFmtId="174" formatCode="0_);\(0\)"/>
    <numFmt numFmtId="175" formatCode="#,##0.0_);\(#,##0.0\)"/>
    <numFmt numFmtId="176" formatCode="_(&quot;$&quot;* #,##0.00_);_(&quot;$&quot;* \(#,##0.00\);_(&quot;$&quot;* &quot;-&quot;?_);_(@_)"/>
    <numFmt numFmtId="177" formatCode="_(* #,##0.0000_);_(* \(#,##0.0000\);_(* &quot;-&quot;??_);_(@_)"/>
  </numFmts>
  <fonts count="23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name val="Times New Roman"/>
      <family val="1"/>
    </font>
    <font>
      <sz val="10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7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 applyBorder="0"/>
    <xf numFmtId="0" fontId="4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1">
    <xf numFmtId="0" fontId="0" fillId="0" borderId="0" xfId="0"/>
    <xf numFmtId="0" fontId="3" fillId="0" borderId="0" xfId="27" applyFont="1"/>
    <xf numFmtId="0" fontId="2" fillId="0" borderId="0" xfId="27" applyFont="1"/>
    <xf numFmtId="37" fontId="3" fillId="0" borderId="0" xfId="27" applyNumberFormat="1" applyFont="1"/>
    <xf numFmtId="3" fontId="3" fillId="0" borderId="0" xfId="27" applyNumberFormat="1" applyFont="1"/>
    <xf numFmtId="0" fontId="3" fillId="0" borderId="0" xfId="27" applyFont="1" applyBorder="1"/>
    <xf numFmtId="3" fontId="3" fillId="0" borderId="0" xfId="27" applyNumberFormat="1" applyFont="1" applyBorder="1"/>
    <xf numFmtId="37" fontId="3" fillId="0" borderId="0" xfId="27" applyNumberFormat="1" applyFont="1" applyBorder="1"/>
    <xf numFmtId="0" fontId="3" fillId="0" borderId="0" xfId="27" applyFont="1" applyAlignment="1">
      <alignment vertical="top"/>
    </xf>
    <xf numFmtId="37" fontId="2" fillId="0" borderId="0" xfId="27" applyNumberFormat="1" applyFont="1" applyBorder="1"/>
    <xf numFmtId="0" fontId="3" fillId="0" borderId="0" xfId="27" applyFont="1" applyFill="1"/>
    <xf numFmtId="0" fontId="3" fillId="0" borderId="0" xfId="28" applyFont="1" applyBorder="1"/>
    <xf numFmtId="0" fontId="6" fillId="0" borderId="0" xfId="27" applyFont="1"/>
    <xf numFmtId="168" fontId="3" fillId="0" borderId="0" xfId="27" applyNumberFormat="1" applyFont="1" applyFill="1" applyBorder="1"/>
    <xf numFmtId="37" fontId="3" fillId="0" borderId="0" xfId="27" applyNumberFormat="1" applyFont="1" applyFill="1"/>
    <xf numFmtId="168" fontId="3" fillId="0" borderId="0" xfId="27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Fill="1"/>
    <xf numFmtId="0" fontId="2" fillId="0" borderId="0" xfId="0" applyNumberFormat="1" applyFont="1" applyFill="1" applyBorder="1"/>
    <xf numFmtId="167" fontId="3" fillId="0" borderId="0" xfId="2" applyNumberFormat="1" applyFont="1" applyFill="1" applyBorder="1"/>
    <xf numFmtId="167" fontId="3" fillId="0" borderId="0" xfId="2" applyNumberFormat="1" applyFont="1" applyFill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/>
    <xf numFmtId="165" fontId="3" fillId="2" borderId="0" xfId="1" applyNumberFormat="1" applyFont="1" applyFill="1"/>
    <xf numFmtId="0" fontId="0" fillId="2" borderId="0" xfId="0" applyFill="1"/>
    <xf numFmtId="165" fontId="2" fillId="2" borderId="0" xfId="1" applyNumberFormat="1" applyFont="1" applyFill="1" applyAlignment="1">
      <alignment horizontal="center"/>
    </xf>
    <xf numFmtId="174" fontId="2" fillId="2" borderId="3" xfId="1" quotePrefix="1" applyNumberFormat="1" applyFont="1" applyFill="1" applyBorder="1" applyAlignment="1">
      <alignment horizontal="center"/>
    </xf>
    <xf numFmtId="167" fontId="3" fillId="2" borderId="0" xfId="1" applyNumberFormat="1" applyFont="1" applyFill="1"/>
    <xf numFmtId="0" fontId="3" fillId="2" borderId="0" xfId="0" applyFont="1" applyFill="1"/>
    <xf numFmtId="0" fontId="3" fillId="2" borderId="0" xfId="0" applyFont="1" applyFill="1" applyBorder="1"/>
    <xf numFmtId="0" fontId="8" fillId="2" borderId="0" xfId="0" applyFont="1" applyFill="1"/>
    <xf numFmtId="0" fontId="16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17" fillId="2" borderId="7" xfId="0" applyFont="1" applyFill="1" applyBorder="1"/>
    <xf numFmtId="0" fontId="16" fillId="2" borderId="7" xfId="0" applyFont="1" applyFill="1" applyBorder="1"/>
    <xf numFmtId="0" fontId="16" fillId="2" borderId="8" xfId="0" applyFont="1" applyFill="1" applyBorder="1"/>
    <xf numFmtId="0" fontId="16" fillId="2" borderId="0" xfId="0" applyFont="1" applyFill="1" applyBorder="1"/>
    <xf numFmtId="0" fontId="0" fillId="2" borderId="0" xfId="0" applyFill="1"/>
    <xf numFmtId="0" fontId="17" fillId="2" borderId="8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7" fillId="2" borderId="7" xfId="25" applyFont="1" applyFill="1" applyBorder="1"/>
    <xf numFmtId="0" fontId="16" fillId="2" borderId="7" xfId="25" applyFont="1" applyFill="1" applyBorder="1"/>
    <xf numFmtId="0" fontId="17" fillId="2" borderId="8" xfId="25" applyFont="1" applyFill="1" applyBorder="1"/>
    <xf numFmtId="0" fontId="2" fillId="2" borderId="0" xfId="27" applyFont="1" applyFill="1"/>
    <xf numFmtId="165" fontId="1" fillId="2" borderId="0" xfId="1" applyNumberFormat="1" applyFont="1" applyFill="1"/>
    <xf numFmtId="0" fontId="1" fillId="2" borderId="0" xfId="41" applyFill="1"/>
    <xf numFmtId="0" fontId="16" fillId="2" borderId="0" xfId="41" applyFont="1" applyFill="1"/>
    <xf numFmtId="165" fontId="1" fillId="2" borderId="7" xfId="1" applyNumberFormat="1" applyFont="1" applyFill="1" applyBorder="1"/>
    <xf numFmtId="0" fontId="15" fillId="2" borderId="8" xfId="41" applyFont="1" applyFill="1" applyBorder="1"/>
    <xf numFmtId="0" fontId="18" fillId="2" borderId="6" xfId="41" applyFont="1" applyFill="1" applyBorder="1"/>
    <xf numFmtId="0" fontId="17" fillId="2" borderId="7" xfId="41" applyFont="1" applyFill="1" applyBorder="1"/>
    <xf numFmtId="0" fontId="16" fillId="2" borderId="7" xfId="41" applyFont="1" applyFill="1" applyBorder="1"/>
    <xf numFmtId="168" fontId="3" fillId="0" borderId="0" xfId="27" applyNumberFormat="1" applyFont="1" applyFill="1"/>
    <xf numFmtId="167" fontId="3" fillId="0" borderId="0" xfId="1" applyNumberFormat="1" applyFont="1" applyFill="1" applyBorder="1"/>
    <xf numFmtId="0" fontId="1" fillId="2" borderId="0" xfId="0" applyFont="1" applyFill="1"/>
    <xf numFmtId="0" fontId="1" fillId="0" borderId="0" xfId="27" applyFont="1"/>
    <xf numFmtId="44" fontId="3" fillId="0" borderId="0" xfId="27" applyNumberFormat="1" applyFont="1" applyFill="1"/>
    <xf numFmtId="0" fontId="0" fillId="0" borderId="0" xfId="0" applyFill="1" applyBorder="1"/>
    <xf numFmtId="0" fontId="18" fillId="2" borderId="7" xfId="41" applyFont="1" applyFill="1" applyBorder="1"/>
    <xf numFmtId="0" fontId="18" fillId="2" borderId="8" xfId="41" applyFont="1" applyFill="1" applyBorder="1"/>
    <xf numFmtId="0" fontId="18" fillId="2" borderId="0" xfId="41" applyFont="1" applyFill="1" applyBorder="1"/>
    <xf numFmtId="0" fontId="1" fillId="2" borderId="0" xfId="41" applyFill="1" applyBorder="1"/>
    <xf numFmtId="164" fontId="1" fillId="0" borderId="0" xfId="29" applyNumberFormat="1" applyFont="1" applyFill="1" applyBorder="1"/>
    <xf numFmtId="0" fontId="1" fillId="0" borderId="0" xfId="41" applyFill="1"/>
    <xf numFmtId="169" fontId="1" fillId="0" borderId="0" xfId="42" applyNumberFormat="1" applyFont="1" applyFill="1" applyBorder="1"/>
    <xf numFmtId="0" fontId="19" fillId="0" borderId="0" xfId="41" applyFont="1" applyFill="1" applyBorder="1"/>
    <xf numFmtId="0" fontId="1" fillId="0" borderId="0" xfId="41" applyFont="1" applyFill="1" applyBorder="1"/>
    <xf numFmtId="0" fontId="16" fillId="0" borderId="0" xfId="41" applyFont="1" applyFill="1" applyBorder="1"/>
    <xf numFmtId="0" fontId="16" fillId="0" borderId="3" xfId="41" applyFont="1" applyFill="1" applyBorder="1"/>
    <xf numFmtId="0" fontId="19" fillId="0" borderId="12" xfId="41" applyFont="1" applyFill="1" applyBorder="1"/>
    <xf numFmtId="0" fontId="18" fillId="2" borderId="0" xfId="0" applyFont="1" applyFill="1" applyBorder="1"/>
    <xf numFmtId="164" fontId="1" fillId="0" borderId="3" xfId="29" applyNumberFormat="1" applyFont="1" applyFill="1" applyBorder="1"/>
    <xf numFmtId="167" fontId="1" fillId="0" borderId="0" xfId="43" applyNumberFormat="1" applyFont="1" applyFill="1" applyBorder="1"/>
    <xf numFmtId="0" fontId="1" fillId="0" borderId="0" xfId="0" applyFont="1" applyFill="1" applyBorder="1"/>
    <xf numFmtId="167" fontId="1" fillId="0" borderId="0" xfId="1" applyNumberFormat="1" applyFont="1" applyFill="1" applyBorder="1"/>
    <xf numFmtId="37" fontId="1" fillId="0" borderId="0" xfId="27" applyNumberFormat="1" applyFont="1" applyFill="1" applyAlignment="1">
      <alignment horizontal="center"/>
    </xf>
    <xf numFmtId="0" fontId="22" fillId="0" borderId="0" xfId="27" applyFont="1"/>
    <xf numFmtId="0" fontId="1" fillId="0" borderId="0" xfId="41" applyFill="1" applyBorder="1"/>
    <xf numFmtId="0" fontId="1" fillId="0" borderId="0" xfId="27" applyFont="1" applyFill="1"/>
    <xf numFmtId="167" fontId="0" fillId="2" borderId="0" xfId="1" applyNumberFormat="1" applyFont="1" applyFill="1"/>
    <xf numFmtId="167" fontId="3" fillId="0" borderId="1" xfId="1" applyNumberFormat="1" applyFont="1" applyFill="1" applyBorder="1"/>
    <xf numFmtId="169" fontId="3" fillId="0" borderId="5" xfId="13" applyNumberFormat="1" applyFont="1" applyFill="1" applyBorder="1"/>
    <xf numFmtId="167" fontId="1" fillId="0" borderId="4" xfId="1" applyNumberFormat="1" applyFont="1" applyFill="1" applyBorder="1"/>
    <xf numFmtId="167" fontId="3" fillId="0" borderId="4" xfId="1" applyNumberFormat="1" applyFont="1" applyFill="1" applyBorder="1"/>
    <xf numFmtId="169" fontId="1" fillId="0" borderId="0" xfId="12" applyNumberFormat="1" applyFont="1" applyFill="1"/>
    <xf numFmtId="169" fontId="3" fillId="0" borderId="0" xfId="12" applyNumberFormat="1" applyFont="1" applyFill="1"/>
    <xf numFmtId="167" fontId="0" fillId="0" borderId="0" xfId="1" applyNumberFormat="1" applyFont="1" applyFill="1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center"/>
    </xf>
    <xf numFmtId="174" fontId="2" fillId="0" borderId="3" xfId="1" quotePrefix="1" applyNumberFormat="1" applyFont="1" applyFill="1" applyBorder="1" applyAlignment="1">
      <alignment horizontal="center"/>
    </xf>
    <xf numFmtId="165" fontId="2" fillId="0" borderId="0" xfId="1" applyNumberFormat="1" applyFont="1" applyFill="1" applyAlignment="1">
      <alignment horizontal="center"/>
    </xf>
    <xf numFmtId="169" fontId="16" fillId="0" borderId="0" xfId="12" applyNumberFormat="1" applyFont="1" applyFill="1"/>
    <xf numFmtId="167" fontId="1" fillId="0" borderId="0" xfId="1" applyNumberFormat="1" applyFont="1" applyFill="1"/>
    <xf numFmtId="167" fontId="1" fillId="0" borderId="0" xfId="1" applyNumberFormat="1" applyFont="1" applyFill="1" applyAlignment="1">
      <alignment horizontal="right"/>
    </xf>
    <xf numFmtId="167" fontId="16" fillId="0" borderId="3" xfId="1" applyNumberFormat="1" applyFont="1" applyFill="1" applyBorder="1"/>
    <xf numFmtId="169" fontId="1" fillId="0" borderId="0" xfId="0" applyNumberFormat="1" applyFont="1" applyFill="1"/>
    <xf numFmtId="169" fontId="1" fillId="0" borderId="0" xfId="13" applyNumberFormat="1" applyFont="1" applyFill="1"/>
    <xf numFmtId="164" fontId="15" fillId="0" borderId="0" xfId="31" applyNumberFormat="1" applyFont="1" applyFill="1"/>
    <xf numFmtId="175" fontId="1" fillId="0" borderId="0" xfId="0" applyNumberFormat="1" applyFont="1" applyFill="1"/>
    <xf numFmtId="173" fontId="1" fillId="0" borderId="0" xfId="0" applyNumberFormat="1" applyFont="1" applyFill="1"/>
    <xf numFmtId="164" fontId="15" fillId="0" borderId="0" xfId="0" applyNumberFormat="1" applyFont="1" applyFill="1"/>
    <xf numFmtId="171" fontId="1" fillId="0" borderId="0" xfId="0" applyNumberFormat="1" applyFont="1" applyFill="1"/>
    <xf numFmtId="0" fontId="1" fillId="0" borderId="3" xfId="0" applyFont="1" applyFill="1" applyBorder="1"/>
    <xf numFmtId="0" fontId="1" fillId="0" borderId="9" xfId="0" applyFont="1" applyFill="1" applyBorder="1"/>
    <xf numFmtId="0" fontId="3" fillId="0" borderId="11" xfId="0" applyFont="1" applyFill="1" applyBorder="1"/>
    <xf numFmtId="169" fontId="1" fillId="0" borderId="0" xfId="12" applyNumberFormat="1" applyFont="1" applyFill="1" applyBorder="1"/>
    <xf numFmtId="169" fontId="1" fillId="0" borderId="0" xfId="0" applyNumberFormat="1" applyFont="1" applyFill="1" applyBorder="1"/>
    <xf numFmtId="0" fontId="3" fillId="0" borderId="12" xfId="0" applyFont="1" applyFill="1" applyBorder="1"/>
    <xf numFmtId="167" fontId="3" fillId="0" borderId="12" xfId="1" applyNumberFormat="1" applyFont="1" applyFill="1" applyBorder="1"/>
    <xf numFmtId="164" fontId="15" fillId="0" borderId="3" xfId="0" applyNumberFormat="1" applyFont="1" applyFill="1" applyBorder="1"/>
    <xf numFmtId="0" fontId="3" fillId="0" borderId="13" xfId="0" applyFont="1" applyFill="1" applyBorder="1"/>
    <xf numFmtId="164" fontId="15" fillId="0" borderId="0" xfId="0" applyNumberFormat="1" applyFont="1" applyFill="1" applyBorder="1"/>
    <xf numFmtId="169" fontId="1" fillId="0" borderId="3" xfId="0" applyNumberFormat="1" applyFont="1" applyFill="1" applyBorder="1"/>
    <xf numFmtId="164" fontId="15" fillId="0" borderId="9" xfId="0" applyNumberFormat="1" applyFont="1" applyFill="1" applyBorder="1"/>
    <xf numFmtId="164" fontId="1" fillId="0" borderId="0" xfId="0" applyNumberFormat="1" applyFont="1" applyFill="1" applyBorder="1"/>
    <xf numFmtId="164" fontId="3" fillId="0" borderId="12" xfId="29" applyNumberFormat="1" applyFont="1" applyFill="1" applyBorder="1"/>
    <xf numFmtId="164" fontId="1" fillId="0" borderId="3" xfId="31" applyNumberFormat="1" applyFont="1" applyFill="1" applyBorder="1"/>
    <xf numFmtId="44" fontId="1" fillId="0" borderId="0" xfId="13" applyNumberFormat="1" applyFont="1" applyFill="1" applyBorder="1"/>
    <xf numFmtId="44" fontId="1" fillId="0" borderId="0" xfId="25" applyNumberFormat="1" applyFont="1" applyFill="1" applyBorder="1"/>
    <xf numFmtId="0" fontId="1" fillId="0" borderId="12" xfId="0" applyFont="1" applyFill="1" applyBorder="1"/>
    <xf numFmtId="0" fontId="1" fillId="0" borderId="0" xfId="25" applyFont="1" applyFill="1" applyBorder="1"/>
    <xf numFmtId="43" fontId="1" fillId="0" borderId="0" xfId="1" applyFont="1" applyFill="1" applyBorder="1"/>
    <xf numFmtId="0" fontId="1" fillId="0" borderId="3" xfId="25" applyFont="1" applyFill="1" applyBorder="1"/>
    <xf numFmtId="172" fontId="1" fillId="0" borderId="3" xfId="0" applyNumberFormat="1" applyFont="1" applyFill="1" applyBorder="1"/>
    <xf numFmtId="166" fontId="2" fillId="0" borderId="0" xfId="27" quotePrefix="1" applyNumberFormat="1" applyFont="1" applyFill="1" applyBorder="1" applyAlignment="1">
      <alignment horizontal="center"/>
    </xf>
    <xf numFmtId="166" fontId="2" fillId="0" borderId="0" xfId="27" applyNumberFormat="1" applyFont="1" applyFill="1" applyBorder="1" applyAlignment="1">
      <alignment horizontal="center"/>
    </xf>
    <xf numFmtId="0" fontId="2" fillId="0" borderId="1" xfId="27" applyFont="1" applyFill="1" applyBorder="1" applyAlignment="1">
      <alignment horizontal="center"/>
    </xf>
    <xf numFmtId="0" fontId="3" fillId="0" borderId="0" xfId="27" applyFont="1" applyFill="1" applyBorder="1" applyAlignment="1"/>
    <xf numFmtId="167" fontId="3" fillId="0" borderId="0" xfId="1" applyNumberFormat="1" applyFont="1" applyFill="1"/>
    <xf numFmtId="168" fontId="3" fillId="0" borderId="2" xfId="27" applyNumberFormat="1" applyFont="1" applyFill="1" applyBorder="1"/>
    <xf numFmtId="0" fontId="2" fillId="0" borderId="3" xfId="0" quotePrefix="1" applyNumberFormat="1" applyFont="1" applyFill="1" applyBorder="1" applyAlignment="1">
      <alignment horizontal="center"/>
    </xf>
    <xf numFmtId="0" fontId="2" fillId="0" borderId="9" xfId="27" applyFont="1" applyFill="1" applyBorder="1" applyAlignment="1">
      <alignment horizontal="center"/>
    </xf>
    <xf numFmtId="0" fontId="0" fillId="0" borderId="0" xfId="0" applyFill="1"/>
    <xf numFmtId="168" fontId="3" fillId="0" borderId="0" xfId="27" applyNumberFormat="1" applyFont="1" applyFill="1" applyAlignment="1">
      <alignment horizontal="right"/>
    </xf>
    <xf numFmtId="168" fontId="1" fillId="0" borderId="0" xfId="27" applyNumberFormat="1" applyFont="1" applyFill="1" applyAlignment="1">
      <alignment horizontal="right"/>
    </xf>
    <xf numFmtId="167" fontId="3" fillId="0" borderId="1" xfId="3" applyNumberFormat="1" applyFont="1" applyFill="1" applyBorder="1"/>
    <xf numFmtId="168" fontId="3" fillId="0" borderId="0" xfId="3" applyNumberFormat="1" applyFont="1" applyFill="1" applyBorder="1" applyAlignment="1">
      <alignment horizontal="right"/>
    </xf>
    <xf numFmtId="167" fontId="1" fillId="0" borderId="1" xfId="43" applyNumberFormat="1" applyFont="1" applyFill="1" applyBorder="1"/>
    <xf numFmtId="168" fontId="3" fillId="0" borderId="0" xfId="2" applyNumberFormat="1" applyFont="1" applyFill="1" applyBorder="1" applyAlignment="1">
      <alignment horizontal="right"/>
    </xf>
    <xf numFmtId="168" fontId="1" fillId="0" borderId="0" xfId="27" applyNumberFormat="1" applyFont="1" applyFill="1" applyBorder="1"/>
    <xf numFmtId="167" fontId="3" fillId="0" borderId="0" xfId="3" applyNumberFormat="1" applyFont="1" applyFill="1" applyBorder="1"/>
    <xf numFmtId="168" fontId="3" fillId="0" borderId="0" xfId="3" applyNumberFormat="1" applyFont="1" applyFill="1" applyBorder="1"/>
    <xf numFmtId="168" fontId="1" fillId="0" borderId="0" xfId="27" applyNumberFormat="1" applyFont="1" applyFill="1"/>
    <xf numFmtId="168" fontId="3" fillId="0" borderId="0" xfId="2" applyNumberFormat="1" applyFont="1" applyFill="1" applyBorder="1"/>
    <xf numFmtId="164" fontId="3" fillId="0" borderId="0" xfId="31" applyNumberFormat="1" applyFont="1" applyFill="1"/>
    <xf numFmtId="164" fontId="3" fillId="0" borderId="0" xfId="31" applyNumberFormat="1" applyFont="1" applyFill="1" applyBorder="1"/>
    <xf numFmtId="164" fontId="1" fillId="0" borderId="0" xfId="44" applyNumberFormat="1" applyFont="1" applyFill="1"/>
    <xf numFmtId="164" fontId="3" fillId="0" borderId="0" xfId="30" applyNumberFormat="1" applyFont="1" applyFill="1" applyBorder="1"/>
    <xf numFmtId="167" fontId="1" fillId="0" borderId="0" xfId="43" applyNumberFormat="1" applyFont="1" applyFill="1"/>
    <xf numFmtId="167" fontId="3" fillId="0" borderId="0" xfId="3" applyNumberFormat="1" applyFont="1" applyFill="1"/>
    <xf numFmtId="168" fontId="3" fillId="0" borderId="0" xfId="3" applyNumberFormat="1" applyFont="1" applyFill="1" applyBorder="1" applyAlignment="1">
      <alignment horizontal="center"/>
    </xf>
    <xf numFmtId="168" fontId="3" fillId="0" borderId="0" xfId="2" applyNumberFormat="1" applyFont="1" applyFill="1" applyBorder="1" applyAlignment="1">
      <alignment horizontal="center"/>
    </xf>
    <xf numFmtId="167" fontId="1" fillId="0" borderId="0" xfId="3" applyNumberFormat="1" applyFont="1" applyFill="1"/>
    <xf numFmtId="167" fontId="3" fillId="0" borderId="4" xfId="3" applyNumberFormat="1" applyFont="1" applyFill="1" applyBorder="1"/>
    <xf numFmtId="168" fontId="1" fillId="0" borderId="0" xfId="43" applyNumberFormat="1" applyFont="1" applyFill="1" applyBorder="1"/>
    <xf numFmtId="168" fontId="3" fillId="0" borderId="5" xfId="27" applyNumberFormat="1" applyFont="1" applyFill="1" applyBorder="1"/>
    <xf numFmtId="42" fontId="3" fillId="0" borderId="0" xfId="27" applyNumberFormat="1" applyFont="1" applyFill="1" applyBorder="1"/>
    <xf numFmtId="164" fontId="1" fillId="0" borderId="0" xfId="44" applyNumberFormat="1" applyFont="1" applyFill="1" applyBorder="1"/>
    <xf numFmtId="42" fontId="1" fillId="0" borderId="0" xfId="27" applyNumberFormat="1" applyFont="1" applyFill="1" applyBorder="1"/>
    <xf numFmtId="44" fontId="3" fillId="0" borderId="2" xfId="13" applyNumberFormat="1" applyFont="1" applyFill="1" applyBorder="1"/>
    <xf numFmtId="44" fontId="3" fillId="0" borderId="0" xfId="15" applyFont="1" applyFill="1" applyBorder="1"/>
    <xf numFmtId="44" fontId="3" fillId="0" borderId="0" xfId="14" applyFont="1" applyFill="1" applyBorder="1"/>
    <xf numFmtId="44" fontId="3" fillId="0" borderId="2" xfId="13" applyFont="1" applyFill="1" applyBorder="1"/>
    <xf numFmtId="170" fontId="3" fillId="0" borderId="0" xfId="27" applyNumberFormat="1" applyFont="1" applyFill="1" applyBorder="1" applyAlignment="1">
      <alignment horizontal="right"/>
    </xf>
    <xf numFmtId="44" fontId="1" fillId="0" borderId="0" xfId="54" applyFont="1" applyFill="1" applyBorder="1"/>
    <xf numFmtId="165" fontId="3" fillId="0" borderId="0" xfId="27" applyNumberFormat="1" applyFont="1" applyFill="1"/>
    <xf numFmtId="165" fontId="3" fillId="0" borderId="0" xfId="27" applyNumberFormat="1" applyFont="1" applyFill="1" applyBorder="1"/>
    <xf numFmtId="165" fontId="1" fillId="0" borderId="0" xfId="27" applyNumberFormat="1" applyFont="1" applyFill="1"/>
    <xf numFmtId="167" fontId="1" fillId="0" borderId="2" xfId="3" applyNumberFormat="1" applyFont="1" applyFill="1" applyBorder="1"/>
    <xf numFmtId="167" fontId="1" fillId="0" borderId="0" xfId="3" applyNumberFormat="1" applyFont="1" applyFill="1" applyBorder="1" applyAlignment="1">
      <alignment horizontal="right"/>
    </xf>
    <xf numFmtId="167" fontId="1" fillId="0" borderId="2" xfId="43" applyNumberFormat="1" applyFont="1" applyFill="1" applyBorder="1"/>
    <xf numFmtId="167" fontId="1" fillId="0" borderId="0" xfId="1" applyNumberFormat="1" applyFont="1" applyFill="1" applyBorder="1" applyAlignment="1">
      <alignment horizontal="right"/>
    </xf>
    <xf numFmtId="177" fontId="0" fillId="0" borderId="0" xfId="0" applyNumberFormat="1" applyFill="1"/>
    <xf numFmtId="164" fontId="0" fillId="0" borderId="0" xfId="29" applyNumberFormat="1" applyFont="1" applyFill="1"/>
    <xf numFmtId="0" fontId="1" fillId="0" borderId="0" xfId="41" applyFont="1" applyFill="1"/>
    <xf numFmtId="0" fontId="2" fillId="0" borderId="0" xfId="41" applyFont="1" applyFill="1" applyBorder="1" applyAlignment="1">
      <alignment horizontal="center"/>
    </xf>
    <xf numFmtId="0" fontId="1" fillId="0" borderId="0" xfId="41" applyFont="1" applyFill="1" applyBorder="1" applyAlignment="1">
      <alignment horizontal="center"/>
    </xf>
    <xf numFmtId="174" fontId="2" fillId="0" borderId="0" xfId="1" quotePrefix="1" applyNumberFormat="1" applyFont="1" applyFill="1" applyBorder="1" applyAlignment="1">
      <alignment horizontal="center"/>
    </xf>
    <xf numFmtId="165" fontId="2" fillId="0" borderId="9" xfId="1" applyNumberFormat="1" applyFont="1" applyFill="1" applyBorder="1" applyAlignment="1">
      <alignment horizontal="center"/>
    </xf>
    <xf numFmtId="0" fontId="1" fillId="0" borderId="9" xfId="41" applyFill="1" applyBorder="1"/>
    <xf numFmtId="167" fontId="0" fillId="0" borderId="0" xfId="1" applyNumberFormat="1" applyFont="1" applyFill="1" applyBorder="1"/>
    <xf numFmtId="164" fontId="16" fillId="0" borderId="0" xfId="41" applyNumberFormat="1" applyFont="1" applyFill="1" applyBorder="1"/>
    <xf numFmtId="164" fontId="16" fillId="0" borderId="0" xfId="44" applyNumberFormat="1" applyFont="1" applyFill="1" applyBorder="1"/>
    <xf numFmtId="0" fontId="16" fillId="2" borderId="9" xfId="0" applyFont="1" applyFill="1" applyBorder="1"/>
    <xf numFmtId="43" fontId="1" fillId="0" borderId="0" xfId="1" applyNumberFormat="1" applyFont="1" applyFill="1" applyBorder="1"/>
    <xf numFmtId="0" fontId="2" fillId="0" borderId="0" xfId="27" applyFont="1" applyFill="1"/>
    <xf numFmtId="0" fontId="1" fillId="0" borderId="11" xfId="41" applyFill="1" applyBorder="1"/>
    <xf numFmtId="169" fontId="1" fillId="0" borderId="12" xfId="12" applyNumberFormat="1" applyFont="1" applyFill="1" applyBorder="1"/>
    <xf numFmtId="167" fontId="1" fillId="0" borderId="12" xfId="1" applyNumberFormat="1" applyFont="1" applyFill="1" applyBorder="1"/>
    <xf numFmtId="169" fontId="1" fillId="0" borderId="11" xfId="42" applyNumberFormat="1" applyFont="1" applyFill="1" applyBorder="1"/>
    <xf numFmtId="167" fontId="1" fillId="0" borderId="12" xfId="43" applyNumberFormat="1" applyFont="1" applyFill="1" applyBorder="1"/>
    <xf numFmtId="164" fontId="1" fillId="0" borderId="12" xfId="29" applyNumberFormat="1" applyFont="1" applyFill="1" applyBorder="1"/>
    <xf numFmtId="164" fontId="1" fillId="0" borderId="13" xfId="29" applyNumberFormat="1" applyFont="1" applyFill="1" applyBorder="1"/>
    <xf numFmtId="0" fontId="3" fillId="0" borderId="9" xfId="0" applyFont="1" applyFill="1" applyBorder="1"/>
    <xf numFmtId="167" fontId="1" fillId="0" borderId="1" xfId="1" applyNumberFormat="1" applyFont="1" applyFill="1" applyBorder="1"/>
    <xf numFmtId="175" fontId="1" fillId="0" borderId="1" xfId="0" applyNumberFormat="1" applyFont="1" applyFill="1" applyBorder="1"/>
    <xf numFmtId="169" fontId="1" fillId="0" borderId="3" xfId="13" applyNumberFormat="1" applyFont="1" applyFill="1" applyBorder="1"/>
    <xf numFmtId="169" fontId="1" fillId="0" borderId="4" xfId="13" applyNumberFormat="1" applyFont="1" applyFill="1" applyBorder="1"/>
    <xf numFmtId="44" fontId="1" fillId="0" borderId="5" xfId="13" applyNumberFormat="1" applyFont="1" applyFill="1" applyBorder="1"/>
    <xf numFmtId="169" fontId="1" fillId="0" borderId="0" xfId="13" applyNumberFormat="1" applyFont="1" applyFill="1" applyBorder="1"/>
    <xf numFmtId="164" fontId="1" fillId="0" borderId="1" xfId="0" applyNumberFormat="1" applyFont="1" applyFill="1" applyBorder="1"/>
    <xf numFmtId="43" fontId="1" fillId="0" borderId="1" xfId="1" applyNumberFormat="1" applyFont="1" applyFill="1" applyBorder="1"/>
    <xf numFmtId="176" fontId="1" fillId="0" borderId="3" xfId="25" applyNumberFormat="1" applyFont="1" applyFill="1" applyBorder="1"/>
    <xf numFmtId="0" fontId="18" fillId="2" borderId="7" xfId="0" applyFont="1" applyFill="1" applyBorder="1"/>
    <xf numFmtId="0" fontId="18" fillId="2" borderId="7" xfId="25" applyFont="1" applyFill="1" applyBorder="1"/>
    <xf numFmtId="171" fontId="1" fillId="0" borderId="1" xfId="0" applyNumberFormat="1" applyFont="1" applyFill="1" applyBorder="1"/>
    <xf numFmtId="169" fontId="1" fillId="0" borderId="5" xfId="13" applyNumberFormat="1" applyFont="1" applyFill="1" applyBorder="1"/>
    <xf numFmtId="164" fontId="1" fillId="0" borderId="16" xfId="29" applyNumberFormat="1" applyFont="1" applyFill="1" applyBorder="1"/>
    <xf numFmtId="164" fontId="1" fillId="0" borderId="5" xfId="31" applyNumberFormat="1" applyFont="1" applyFill="1" applyBorder="1"/>
    <xf numFmtId="43" fontId="1" fillId="0" borderId="16" xfId="1" applyFont="1" applyFill="1" applyBorder="1"/>
    <xf numFmtId="176" fontId="1" fillId="0" borderId="5" xfId="25" applyNumberFormat="1" applyFont="1" applyFill="1" applyBorder="1"/>
    <xf numFmtId="172" fontId="1" fillId="0" borderId="5" xfId="0" applyNumberFormat="1" applyFont="1" applyFill="1" applyBorder="1"/>
    <xf numFmtId="0" fontId="16" fillId="2" borderId="6" xfId="0" applyFont="1" applyFill="1" applyBorder="1"/>
    <xf numFmtId="167" fontId="16" fillId="0" borderId="17" xfId="43" applyNumberFormat="1" applyFont="1" applyFill="1" applyBorder="1"/>
    <xf numFmtId="167" fontId="1" fillId="0" borderId="18" xfId="43" applyNumberFormat="1" applyFont="1" applyFill="1" applyBorder="1"/>
    <xf numFmtId="167" fontId="1" fillId="0" borderId="4" xfId="43" applyNumberFormat="1" applyFont="1" applyFill="1" applyBorder="1"/>
    <xf numFmtId="169" fontId="1" fillId="0" borderId="5" xfId="42" applyNumberFormat="1" applyFont="1" applyFill="1" applyBorder="1"/>
    <xf numFmtId="169" fontId="1" fillId="0" borderId="19" xfId="42" applyNumberFormat="1" applyFont="1" applyFill="1" applyBorder="1"/>
    <xf numFmtId="167" fontId="16" fillId="0" borderId="0" xfId="1" applyNumberFormat="1" applyFont="1" applyFill="1" applyBorder="1"/>
    <xf numFmtId="169" fontId="1" fillId="0" borderId="5" xfId="12" applyNumberFormat="1" applyFont="1" applyFill="1" applyBorder="1"/>
    <xf numFmtId="169" fontId="1" fillId="0" borderId="19" xfId="12" applyNumberFormat="1" applyFont="1" applyFill="1" applyBorder="1"/>
    <xf numFmtId="169" fontId="1" fillId="0" borderId="3" xfId="12" applyNumberFormat="1" applyFont="1" applyFill="1" applyBorder="1"/>
    <xf numFmtId="169" fontId="1" fillId="0" borderId="13" xfId="12" applyNumberFormat="1" applyFont="1" applyFill="1" applyBorder="1"/>
    <xf numFmtId="0" fontId="1" fillId="0" borderId="12" xfId="41" applyFill="1" applyBorder="1"/>
    <xf numFmtId="0" fontId="16" fillId="2" borderId="6" xfId="41" applyFont="1" applyFill="1" applyBorder="1"/>
    <xf numFmtId="174" fontId="2" fillId="0" borderId="9" xfId="1" quotePrefix="1" applyNumberFormat="1" applyFont="1" applyFill="1" applyBorder="1" applyAlignment="1">
      <alignment horizontal="center"/>
    </xf>
    <xf numFmtId="174" fontId="2" fillId="0" borderId="11" xfId="1" quotePrefix="1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left"/>
    </xf>
    <xf numFmtId="0" fontId="1" fillId="2" borderId="6" xfId="41" applyFill="1" applyBorder="1"/>
    <xf numFmtId="0" fontId="2" fillId="2" borderId="7" xfId="41" applyFont="1" applyFill="1" applyBorder="1"/>
    <xf numFmtId="0" fontId="9" fillId="2" borderId="0" xfId="41" applyFont="1" applyFill="1"/>
    <xf numFmtId="0" fontId="9" fillId="2" borderId="0" xfId="0" applyFont="1" applyFill="1"/>
    <xf numFmtId="0" fontId="9" fillId="0" borderId="0" xfId="0" applyFont="1"/>
    <xf numFmtId="0" fontId="2" fillId="0" borderId="0" xfId="27" applyFont="1" applyFill="1" applyAlignment="1">
      <alignment horizontal="left" wrapText="1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2" fillId="2" borderId="3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6" fillId="2" borderId="0" xfId="26" applyFont="1" applyFill="1" applyBorder="1" applyAlignment="1">
      <alignment horizontal="left" wrapText="1"/>
    </xf>
    <xf numFmtId="165" fontId="2" fillId="0" borderId="3" xfId="1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left" vertical="top" wrapText="1" readingOrder="1"/>
    </xf>
    <xf numFmtId="0" fontId="17" fillId="2" borderId="15" xfId="41" applyFont="1" applyFill="1" applyBorder="1" applyAlignment="1">
      <alignment horizontal="center"/>
    </xf>
    <xf numFmtId="0" fontId="17" fillId="2" borderId="10" xfId="41" applyFont="1" applyFill="1" applyBorder="1" applyAlignment="1">
      <alignment horizontal="center"/>
    </xf>
    <xf numFmtId="0" fontId="17" fillId="2" borderId="14" xfId="41" applyFont="1" applyFill="1" applyBorder="1" applyAlignment="1">
      <alignment horizontal="center"/>
    </xf>
    <xf numFmtId="0" fontId="17" fillId="0" borderId="15" xfId="41" applyFont="1" applyFill="1" applyBorder="1" applyAlignment="1">
      <alignment horizontal="center"/>
    </xf>
    <xf numFmtId="0" fontId="17" fillId="0" borderId="10" xfId="41" applyFont="1" applyFill="1" applyBorder="1" applyAlignment="1">
      <alignment horizontal="center"/>
    </xf>
    <xf numFmtId="0" fontId="17" fillId="0" borderId="14" xfId="41" applyFont="1" applyFill="1" applyBorder="1" applyAlignment="1">
      <alignment horizontal="center"/>
    </xf>
  </cellXfs>
  <cellStyles count="73">
    <cellStyle name="Comma" xfId="1" builtinId="3"/>
    <cellStyle name="Comma 2" xfId="2" xr:uid="{00000000-0005-0000-0000-000001000000}"/>
    <cellStyle name="Comma 2 2" xfId="3" xr:uid="{00000000-0005-0000-0000-000002000000}"/>
    <cellStyle name="Comma 2 2 2" xfId="43" xr:uid="{00000000-0005-0000-0000-000003000000}"/>
    <cellStyle name="Comma 3" xfId="4" xr:uid="{00000000-0005-0000-0000-000004000000}"/>
    <cellStyle name="Comma 3 2" xfId="5" xr:uid="{00000000-0005-0000-0000-000005000000}"/>
    <cellStyle name="Comma 3 2 2" xfId="6" xr:uid="{00000000-0005-0000-0000-000006000000}"/>
    <cellStyle name="Comma 3 2 2 2" xfId="47" xr:uid="{2A75B4E3-C3A1-4465-8DD3-CE1EDE1D9120}"/>
    <cellStyle name="Comma 3 2 3" xfId="46" xr:uid="{2E415892-07CB-457F-8447-CB34ABD86818}"/>
    <cellStyle name="Comma 3 3" xfId="7" xr:uid="{00000000-0005-0000-0000-000007000000}"/>
    <cellStyle name="Comma 3 3 2" xfId="48" xr:uid="{6F9AA1F4-BFA6-4618-8BFC-39FE93DDD4B6}"/>
    <cellStyle name="Comma 3 4" xfId="45" xr:uid="{5C6B5177-FEE6-4E94-8311-D7D8C0B667DD}"/>
    <cellStyle name="Comma 4" xfId="8" xr:uid="{00000000-0005-0000-0000-000008000000}"/>
    <cellStyle name="Comma 4 2" xfId="9" xr:uid="{00000000-0005-0000-0000-000009000000}"/>
    <cellStyle name="Comma 4 2 2" xfId="50" xr:uid="{5C8A1090-31F7-447C-A769-DB802A1F8DAD}"/>
    <cellStyle name="Comma 4 3" xfId="49" xr:uid="{ACC6861A-69EC-4F53-A39E-B8A8ACC69B93}"/>
    <cellStyle name="Comma 5" xfId="10" xr:uid="{00000000-0005-0000-0000-00000A000000}"/>
    <cellStyle name="Comma 5 2" xfId="11" xr:uid="{00000000-0005-0000-0000-00000B000000}"/>
    <cellStyle name="Comma 5 2 2" xfId="52" xr:uid="{58545878-8010-4966-94C5-4AFFE3FF3986}"/>
    <cellStyle name="Comma 5 3" xfId="51" xr:uid="{D00A0DBA-B8D8-44CF-91C5-69D441D3DC7A}"/>
    <cellStyle name="Currency" xfId="12" builtinId="4"/>
    <cellStyle name="Currency 11" xfId="13" xr:uid="{00000000-0005-0000-0000-00000D000000}"/>
    <cellStyle name="Currency 11 2" xfId="42" xr:uid="{00000000-0005-0000-0000-00000E000000}"/>
    <cellStyle name="Currency 2" xfId="14" xr:uid="{00000000-0005-0000-0000-00000F000000}"/>
    <cellStyle name="Currency 2 2" xfId="15" xr:uid="{00000000-0005-0000-0000-000010000000}"/>
    <cellStyle name="Currency 2 2 2" xfId="54" xr:uid="{484B33C1-1A4F-4AE4-B06E-7212AFB04753}"/>
    <cellStyle name="Currency 2 3" xfId="53" xr:uid="{681DA9D9-4B98-48A8-BD82-53D9D5960E6B}"/>
    <cellStyle name="Currency 3" xfId="16" xr:uid="{00000000-0005-0000-0000-000011000000}"/>
    <cellStyle name="Currency 3 2" xfId="17" xr:uid="{00000000-0005-0000-0000-000012000000}"/>
    <cellStyle name="Currency 3 2 2" xfId="18" xr:uid="{00000000-0005-0000-0000-000013000000}"/>
    <cellStyle name="Currency 3 2 2 2" xfId="57" xr:uid="{EBA4E164-3FA3-4BDF-8E71-4C182B596191}"/>
    <cellStyle name="Currency 3 2 3" xfId="56" xr:uid="{5A308849-03F8-4A48-A699-1DF075149793}"/>
    <cellStyle name="Currency 3 3" xfId="19" xr:uid="{00000000-0005-0000-0000-000014000000}"/>
    <cellStyle name="Currency 3 3 2" xfId="58" xr:uid="{85D61DB6-DD3A-41AF-A0FF-1D928281F03A}"/>
    <cellStyle name="Currency 3 4" xfId="55" xr:uid="{40FA2834-61D1-4472-A3FD-561EDCE93DD7}"/>
    <cellStyle name="Currency 4" xfId="20" xr:uid="{00000000-0005-0000-0000-000015000000}"/>
    <cellStyle name="Currency 4 2" xfId="21" xr:uid="{00000000-0005-0000-0000-000016000000}"/>
    <cellStyle name="Currency 4 2 2" xfId="60" xr:uid="{3334B54E-E5FA-48F1-8C99-DD725BE44A69}"/>
    <cellStyle name="Currency 4 3" xfId="59" xr:uid="{8829ECD6-74EE-487C-B92F-4A6D404ED1F5}"/>
    <cellStyle name="Currency 5" xfId="22" xr:uid="{00000000-0005-0000-0000-000017000000}"/>
    <cellStyle name="Currency 5 2" xfId="23" xr:uid="{00000000-0005-0000-0000-000018000000}"/>
    <cellStyle name="Currency 5 2 2" xfId="62" xr:uid="{4E0DF8E2-F722-493E-939B-EC5972173FA9}"/>
    <cellStyle name="Currency 5 3" xfId="61" xr:uid="{5241A9AC-BC9D-4DF0-877D-DC30B50B217D}"/>
    <cellStyle name="Dezimal_Analysis_Budget_20021" xfId="24" xr:uid="{00000000-0005-0000-0000-000019000000}"/>
    <cellStyle name="Normal" xfId="0" builtinId="0"/>
    <cellStyle name="Normal 2" xfId="25" xr:uid="{00000000-0005-0000-0000-00001B000000}"/>
    <cellStyle name="Normal 2 2" xfId="63" xr:uid="{4DDD2EAD-5F35-484F-888A-1D27ED01380C}"/>
    <cellStyle name="Normal 3" xfId="41" xr:uid="{00000000-0005-0000-0000-00001C000000}"/>
    <cellStyle name="Normal 4" xfId="26" xr:uid="{00000000-0005-0000-0000-00001D000000}"/>
    <cellStyle name="Normal 4 2" xfId="64" xr:uid="{8657525B-631E-4B60-BF07-CD29E9C9CD48}"/>
    <cellStyle name="Normal_10Q2Q2003 (1)" xfId="27" xr:uid="{00000000-0005-0000-0000-00001E000000}"/>
    <cellStyle name="Normal_Selected Financial Data Amended (2)" xfId="28" xr:uid="{00000000-0005-0000-0000-00001F000000}"/>
    <cellStyle name="Percent" xfId="29" builtinId="5"/>
    <cellStyle name="Percent 2" xfId="30" xr:uid="{00000000-0005-0000-0000-000021000000}"/>
    <cellStyle name="Percent 2 2" xfId="31" xr:uid="{00000000-0005-0000-0000-000022000000}"/>
    <cellStyle name="Percent 2 2 2" xfId="44" xr:uid="{00000000-0005-0000-0000-000023000000}"/>
    <cellStyle name="Percent 3" xfId="32" xr:uid="{00000000-0005-0000-0000-000024000000}"/>
    <cellStyle name="Percent 3 2" xfId="33" xr:uid="{00000000-0005-0000-0000-000025000000}"/>
    <cellStyle name="Percent 3 2 2" xfId="34" xr:uid="{00000000-0005-0000-0000-000026000000}"/>
    <cellStyle name="Percent 3 2 2 2" xfId="67" xr:uid="{4326E84E-8E1A-418E-A2CC-032621447F2A}"/>
    <cellStyle name="Percent 3 2 3" xfId="66" xr:uid="{367A79DF-B67F-4895-A516-E83EA3EAE19D}"/>
    <cellStyle name="Percent 3 3" xfId="35" xr:uid="{00000000-0005-0000-0000-000027000000}"/>
    <cellStyle name="Percent 3 3 2" xfId="68" xr:uid="{9FDFC79D-09D4-47B0-9984-E15E3BAEC607}"/>
    <cellStyle name="Percent 3 4" xfId="65" xr:uid="{0C938C9C-A372-442D-BA8B-3EC53E896D32}"/>
    <cellStyle name="Percent 4" xfId="36" xr:uid="{00000000-0005-0000-0000-000028000000}"/>
    <cellStyle name="Percent 4 2" xfId="37" xr:uid="{00000000-0005-0000-0000-000029000000}"/>
    <cellStyle name="Percent 4 2 2" xfId="70" xr:uid="{8CD7B69B-773A-4ABD-9639-AF3203EC9DFD}"/>
    <cellStyle name="Percent 4 3" xfId="69" xr:uid="{CCBBD113-EBD5-4E21-909C-D9B19D5AB510}"/>
    <cellStyle name="Percent 5" xfId="38" xr:uid="{00000000-0005-0000-0000-00002A000000}"/>
    <cellStyle name="Percent 5 2" xfId="39" xr:uid="{00000000-0005-0000-0000-00002B000000}"/>
    <cellStyle name="Percent 5 2 2" xfId="72" xr:uid="{5BCB9402-1CC5-4099-9E50-39F93521A8F5}"/>
    <cellStyle name="Percent 5 3" xfId="71" xr:uid="{88B5199F-1B10-4A00-AEC0-54A7CF46DF09}"/>
    <cellStyle name="Standard_AXSGAAP_PL_BS_Q2_2001_h" xfId="40" xr:uid="{00000000-0005-0000-0000-00002C000000}"/>
  </cellStyles>
  <dxfs count="0"/>
  <tableStyles count="0" defaultTableStyle="TableStyleMedium9" defaultPivotStyle="PivotStyleLight16"/>
  <colors>
    <mruColors>
      <color rgb="FF66FFFF"/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showGridLines="0" tabSelected="1" zoomScaleNormal="100" workbookViewId="0">
      <selection activeCell="L15" sqref="L15"/>
    </sheetView>
  </sheetViews>
  <sheetFormatPr defaultColWidth="6.69921875" defaultRowHeight="13"/>
  <cols>
    <col min="1" max="2" width="2.69921875" style="1" customWidth="1"/>
    <col min="3" max="3" width="3.5" style="1" customWidth="1"/>
    <col min="4" max="4" width="6.69921875" style="1" customWidth="1"/>
    <col min="5" max="5" width="30.796875" style="1" customWidth="1"/>
    <col min="6" max="6" width="15.296875" style="10" customWidth="1"/>
    <col min="7" max="7" width="2.796875" style="10" customWidth="1"/>
    <col min="8" max="8" width="15.296875" style="10" customWidth="1"/>
    <col min="9" max="9" width="2.296875" style="10" customWidth="1"/>
    <col min="10" max="10" width="6.69921875" style="10"/>
    <col min="11" max="16384" width="6.69921875" style="1"/>
  </cols>
  <sheetData>
    <row r="1" spans="1:8" ht="14">
      <c r="A1" s="236" t="s">
        <v>38</v>
      </c>
    </row>
    <row r="2" spans="1:8" ht="14">
      <c r="A2" s="236" t="s">
        <v>89</v>
      </c>
    </row>
    <row r="3" spans="1:8" ht="14">
      <c r="A3" s="236" t="s">
        <v>35</v>
      </c>
    </row>
    <row r="4" spans="1:8">
      <c r="F4" s="128" t="s">
        <v>103</v>
      </c>
      <c r="G4" s="129"/>
      <c r="H4" s="128" t="s">
        <v>4</v>
      </c>
    </row>
    <row r="5" spans="1:8">
      <c r="F5" s="130">
        <v>2021</v>
      </c>
      <c r="H5" s="130">
        <v>2020</v>
      </c>
    </row>
    <row r="6" spans="1:8" ht="12" customHeight="1">
      <c r="F6" s="131" t="s">
        <v>5</v>
      </c>
      <c r="G6" s="131"/>
      <c r="H6" s="131" t="s">
        <v>5</v>
      </c>
    </row>
    <row r="7" spans="1:8" ht="12" customHeight="1">
      <c r="A7" s="2" t="s">
        <v>8</v>
      </c>
    </row>
    <row r="8" spans="1:8" ht="3.75" customHeight="1">
      <c r="D8" s="1">
        <v>279</v>
      </c>
      <c r="E8" s="12"/>
    </row>
    <row r="9" spans="1:8">
      <c r="A9" s="1" t="s">
        <v>9</v>
      </c>
    </row>
    <row r="10" spans="1:8">
      <c r="A10" s="10"/>
      <c r="B10" s="10" t="s">
        <v>37</v>
      </c>
      <c r="C10" s="10"/>
      <c r="D10" s="10"/>
      <c r="E10" s="10"/>
      <c r="F10" s="55">
        <v>696.8</v>
      </c>
      <c r="G10" s="55"/>
      <c r="H10" s="55">
        <v>681.8</v>
      </c>
    </row>
    <row r="11" spans="1:8">
      <c r="A11" s="10"/>
      <c r="B11" s="81" t="s">
        <v>83</v>
      </c>
      <c r="C11" s="10"/>
      <c r="D11" s="10"/>
      <c r="E11" s="10"/>
      <c r="F11" s="132">
        <v>50</v>
      </c>
      <c r="G11" s="55"/>
      <c r="H11" s="132">
        <v>50</v>
      </c>
    </row>
    <row r="12" spans="1:8">
      <c r="A12" s="10"/>
      <c r="B12" s="10" t="s">
        <v>10</v>
      </c>
      <c r="C12" s="10"/>
      <c r="D12" s="10"/>
      <c r="E12" s="10"/>
      <c r="F12" s="132">
        <v>326</v>
      </c>
      <c r="G12" s="55"/>
      <c r="H12" s="132">
        <v>335.3</v>
      </c>
    </row>
    <row r="13" spans="1:8">
      <c r="A13" s="10"/>
      <c r="B13" s="10" t="s">
        <v>11</v>
      </c>
      <c r="C13" s="10"/>
      <c r="D13" s="10"/>
      <c r="E13" s="10"/>
      <c r="F13" s="132">
        <v>700.7</v>
      </c>
      <c r="G13" s="55"/>
      <c r="H13" s="132">
        <v>692.3</v>
      </c>
    </row>
    <row r="14" spans="1:8">
      <c r="A14" s="10"/>
      <c r="B14" s="10" t="s">
        <v>0</v>
      </c>
      <c r="C14" s="10"/>
      <c r="D14" s="10"/>
      <c r="E14" s="10"/>
      <c r="F14" s="83">
        <v>172.7</v>
      </c>
      <c r="G14" s="55"/>
      <c r="H14" s="83">
        <v>165.6</v>
      </c>
    </row>
    <row r="15" spans="1:8">
      <c r="A15" s="10"/>
      <c r="B15" s="10"/>
      <c r="C15" s="10" t="s">
        <v>12</v>
      </c>
      <c r="D15" s="10"/>
      <c r="E15" s="10"/>
      <c r="F15" s="132">
        <f>SUM(F10:F14)</f>
        <v>1946.2</v>
      </c>
      <c r="G15" s="132"/>
      <c r="H15" s="132">
        <f>SUM(H10:H14)</f>
        <v>1924.9999999999998</v>
      </c>
    </row>
    <row r="16" spans="1:8">
      <c r="A16" s="10"/>
      <c r="B16" s="10"/>
      <c r="C16" s="10"/>
      <c r="D16" s="10"/>
      <c r="E16" s="10"/>
      <c r="F16" s="55"/>
      <c r="G16" s="55"/>
      <c r="H16" s="55"/>
    </row>
    <row r="17" spans="1:8">
      <c r="A17" s="10" t="s">
        <v>29</v>
      </c>
      <c r="B17" s="10"/>
      <c r="C17" s="10"/>
      <c r="D17" s="10"/>
      <c r="E17" s="10"/>
      <c r="F17" s="132">
        <v>384.1</v>
      </c>
      <c r="G17" s="132"/>
      <c r="H17" s="132">
        <v>395.5</v>
      </c>
    </row>
    <row r="18" spans="1:8" ht="13.9" customHeight="1">
      <c r="A18" s="81" t="s">
        <v>102</v>
      </c>
      <c r="B18" s="10"/>
      <c r="C18" s="10"/>
      <c r="D18" s="10"/>
      <c r="E18" s="10"/>
      <c r="F18" s="83">
        <v>704.6</v>
      </c>
      <c r="G18" s="132"/>
      <c r="H18" s="83">
        <v>728.5</v>
      </c>
    </row>
    <row r="19" spans="1:8">
      <c r="A19" s="10"/>
      <c r="B19" s="10"/>
      <c r="C19" s="10"/>
      <c r="D19" s="10"/>
      <c r="E19" s="10"/>
      <c r="F19" s="13"/>
      <c r="G19" s="13"/>
      <c r="H19" s="13"/>
    </row>
    <row r="20" spans="1:8" ht="13.5" thickBot="1">
      <c r="A20" s="10"/>
      <c r="B20" s="10"/>
      <c r="C20" s="10" t="s">
        <v>1</v>
      </c>
      <c r="D20" s="189"/>
      <c r="E20" s="189"/>
      <c r="F20" s="133">
        <f>F15+F17+F18</f>
        <v>3034.9</v>
      </c>
      <c r="G20" s="13"/>
      <c r="H20" s="133">
        <f>H15+H17+H18</f>
        <v>3049</v>
      </c>
    </row>
    <row r="21" spans="1:8" ht="13.5" thickTop="1">
      <c r="A21" s="10"/>
      <c r="B21" s="10"/>
      <c r="C21" s="10"/>
      <c r="D21" s="10"/>
      <c r="E21" s="10"/>
      <c r="F21" s="55" t="s">
        <v>5</v>
      </c>
      <c r="G21" s="55"/>
      <c r="H21" s="78"/>
    </row>
    <row r="22" spans="1:8">
      <c r="A22" s="237" t="s">
        <v>109</v>
      </c>
      <c r="B22" s="237"/>
      <c r="C22" s="237"/>
      <c r="D22" s="237"/>
      <c r="E22" s="237"/>
      <c r="F22" s="237"/>
      <c r="G22" s="55"/>
      <c r="H22" s="55"/>
    </row>
    <row r="23" spans="1:8">
      <c r="A23" s="237"/>
      <c r="B23" s="237"/>
      <c r="C23" s="237"/>
      <c r="D23" s="237"/>
      <c r="E23" s="237"/>
      <c r="F23" s="237"/>
      <c r="G23" s="55"/>
      <c r="H23" s="55"/>
    </row>
    <row r="24" spans="1:8">
      <c r="A24" s="10" t="s">
        <v>13</v>
      </c>
      <c r="B24" s="10"/>
      <c r="C24" s="10"/>
      <c r="D24" s="10"/>
      <c r="E24" s="10"/>
      <c r="F24" s="55" t="s">
        <v>5</v>
      </c>
      <c r="G24" s="55"/>
      <c r="H24" s="55" t="s">
        <v>5</v>
      </c>
    </row>
    <row r="25" spans="1:8">
      <c r="A25" s="10"/>
      <c r="B25" s="10" t="s">
        <v>54</v>
      </c>
      <c r="C25" s="10"/>
      <c r="D25" s="10"/>
      <c r="E25" s="10"/>
      <c r="F25" s="88">
        <v>108.4</v>
      </c>
      <c r="G25" s="132"/>
      <c r="H25" s="88">
        <v>2.2000000000000002</v>
      </c>
    </row>
    <row r="26" spans="1:8">
      <c r="A26" s="10"/>
      <c r="B26" s="10" t="s">
        <v>14</v>
      </c>
      <c r="C26" s="10"/>
      <c r="D26" s="10"/>
      <c r="E26" s="10"/>
      <c r="F26" s="132">
        <v>152.30000000000001</v>
      </c>
      <c r="G26" s="132"/>
      <c r="H26" s="132">
        <v>134.6</v>
      </c>
    </row>
    <row r="27" spans="1:8">
      <c r="A27" s="10"/>
      <c r="B27" s="10" t="s">
        <v>30</v>
      </c>
      <c r="C27" s="10"/>
      <c r="D27" s="10"/>
      <c r="E27" s="10"/>
      <c r="F27" s="132">
        <v>182.2</v>
      </c>
      <c r="G27" s="132"/>
      <c r="H27" s="132">
        <v>189.2</v>
      </c>
    </row>
    <row r="28" spans="1:8">
      <c r="A28" s="10"/>
      <c r="B28" s="10" t="s">
        <v>15</v>
      </c>
      <c r="C28" s="10"/>
      <c r="D28" s="10"/>
      <c r="E28" s="10"/>
      <c r="F28" s="83">
        <v>500.6</v>
      </c>
      <c r="G28" s="132"/>
      <c r="H28" s="83">
        <v>465.9</v>
      </c>
    </row>
    <row r="29" spans="1:8">
      <c r="A29" s="10"/>
      <c r="B29" s="10"/>
      <c r="C29" s="10" t="s">
        <v>16</v>
      </c>
      <c r="D29" s="10"/>
      <c r="E29" s="10"/>
      <c r="F29" s="132">
        <f>SUM(F25:F28)</f>
        <v>943.5</v>
      </c>
      <c r="G29" s="132"/>
      <c r="H29" s="132">
        <f>SUM(H25:H28)</f>
        <v>791.9</v>
      </c>
    </row>
    <row r="30" spans="1:8">
      <c r="A30" s="10"/>
      <c r="B30" s="10"/>
      <c r="C30" s="10"/>
      <c r="D30" s="10"/>
      <c r="E30" s="10"/>
      <c r="F30" s="55"/>
      <c r="G30" s="55"/>
      <c r="H30" s="55"/>
    </row>
    <row r="31" spans="1:8">
      <c r="A31" s="10" t="s">
        <v>2</v>
      </c>
      <c r="B31" s="10"/>
      <c r="C31" s="10"/>
      <c r="D31" s="10"/>
      <c r="E31" s="10"/>
      <c r="F31" s="132">
        <v>715.8</v>
      </c>
      <c r="G31" s="132"/>
      <c r="H31" s="132">
        <v>842.3</v>
      </c>
    </row>
    <row r="32" spans="1:8">
      <c r="A32" s="10" t="s">
        <v>17</v>
      </c>
      <c r="B32" s="10"/>
      <c r="C32" s="10"/>
      <c r="D32" s="10"/>
      <c r="E32" s="10"/>
      <c r="F32" s="132">
        <v>393.9</v>
      </c>
      <c r="G32" s="132"/>
      <c r="H32" s="132">
        <v>440.5</v>
      </c>
    </row>
    <row r="33" spans="1:8">
      <c r="A33" s="10"/>
      <c r="B33" s="10"/>
      <c r="C33" s="10"/>
      <c r="D33" s="10"/>
      <c r="E33" s="10"/>
      <c r="F33" s="56"/>
      <c r="G33" s="132"/>
      <c r="H33" s="56"/>
    </row>
    <row r="34" spans="1:8">
      <c r="A34" s="10" t="s">
        <v>18</v>
      </c>
      <c r="B34" s="10"/>
      <c r="C34" s="10"/>
      <c r="D34" s="10"/>
      <c r="E34" s="10"/>
      <c r="F34" s="83">
        <v>981.7</v>
      </c>
      <c r="G34" s="56"/>
      <c r="H34" s="83">
        <v>974.3</v>
      </c>
    </row>
    <row r="35" spans="1:8">
      <c r="A35" s="10"/>
      <c r="B35" s="10"/>
      <c r="C35" s="10"/>
      <c r="D35" s="10"/>
      <c r="E35" s="10"/>
      <c r="F35" s="13"/>
      <c r="G35" s="55"/>
      <c r="H35" s="13"/>
    </row>
    <row r="36" spans="1:8" ht="13.5" thickBot="1">
      <c r="C36" s="58" t="s">
        <v>19</v>
      </c>
      <c r="F36" s="133">
        <f>F29+F31+F32+F34</f>
        <v>3034.8999999999996</v>
      </c>
      <c r="G36" s="55"/>
      <c r="H36" s="133">
        <f>H29+H31+H32+H34</f>
        <v>3049</v>
      </c>
    </row>
    <row r="37" spans="1:8" ht="13.5" thickTop="1">
      <c r="F37" s="14"/>
      <c r="H37" s="78"/>
    </row>
    <row r="39" spans="1:8">
      <c r="F39" s="55"/>
      <c r="H39" s="55"/>
    </row>
    <row r="41" spans="1:8">
      <c r="F41" s="59"/>
    </row>
    <row r="45" spans="1:8" ht="14">
      <c r="A45" s="22" t="s">
        <v>39</v>
      </c>
      <c r="B45" s="23"/>
      <c r="F45" s="90" t="s">
        <v>110</v>
      </c>
    </row>
    <row r="46" spans="1:8" ht="14">
      <c r="A46" s="22"/>
      <c r="B46" s="23"/>
      <c r="F46" s="10" t="s">
        <v>67</v>
      </c>
    </row>
    <row r="47" spans="1:8" ht="14">
      <c r="A47" s="22"/>
      <c r="B47" s="23"/>
      <c r="F47" s="81" t="s">
        <v>85</v>
      </c>
    </row>
  </sheetData>
  <mergeCells count="1">
    <mergeCell ref="A22:F23"/>
  </mergeCells>
  <phoneticPr fontId="4" type="noConversion"/>
  <pageMargins left="0.7" right="0.7" top="1" bottom="1" header="0.5" footer="0.5"/>
  <pageSetup orientation="portrait" horizontalDpi="4294967293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1"/>
  <sheetViews>
    <sheetView showGridLines="0" zoomScaleNormal="100" workbookViewId="0">
      <selection activeCell="C33" sqref="C33"/>
    </sheetView>
  </sheetViews>
  <sheetFormatPr defaultColWidth="9.296875" defaultRowHeight="13"/>
  <cols>
    <col min="1" max="2" width="2.19921875" style="16" customWidth="1"/>
    <col min="3" max="3" width="50" style="16" customWidth="1"/>
    <col min="4" max="4" width="15.296875" style="17" customWidth="1"/>
    <col min="5" max="5" width="2.296875" style="17" customWidth="1"/>
    <col min="6" max="6" width="15.296875" style="17" customWidth="1"/>
    <col min="7" max="7" width="2.296875" style="41" customWidth="1"/>
    <col min="8" max="16384" width="9.296875" style="16"/>
  </cols>
  <sheetData>
    <row r="1" spans="1:7" ht="14">
      <c r="A1" s="236" t="s">
        <v>38</v>
      </c>
      <c r="B1" s="23"/>
      <c r="C1" s="23"/>
    </row>
    <row r="2" spans="1:7" ht="14">
      <c r="A2" s="236" t="s">
        <v>90</v>
      </c>
      <c r="B2" s="23"/>
      <c r="C2" s="23"/>
    </row>
    <row r="3" spans="1:7" ht="14">
      <c r="A3" s="236" t="s">
        <v>34</v>
      </c>
      <c r="B3" s="23"/>
      <c r="C3" s="23"/>
    </row>
    <row r="4" spans="1:7">
      <c r="D4" s="239" t="s">
        <v>22</v>
      </c>
      <c r="E4" s="239"/>
      <c r="F4" s="239"/>
      <c r="G4" s="42"/>
    </row>
    <row r="5" spans="1:7" ht="13.5" thickBot="1">
      <c r="B5" s="1"/>
      <c r="C5" s="1"/>
      <c r="D5" s="238" t="s">
        <v>103</v>
      </c>
      <c r="E5" s="238"/>
      <c r="F5" s="238"/>
      <c r="G5" s="42"/>
    </row>
    <row r="6" spans="1:7" ht="13.5" thickBot="1">
      <c r="A6" s="1"/>
      <c r="B6" s="1"/>
      <c r="C6" s="5"/>
      <c r="D6" s="134">
        <v>2021</v>
      </c>
      <c r="E6" s="18"/>
      <c r="F6" s="134">
        <v>2020</v>
      </c>
      <c r="G6" s="18"/>
    </row>
    <row r="7" spans="1:7" ht="5.25" customHeight="1">
      <c r="A7" s="1"/>
      <c r="B7" s="1"/>
      <c r="C7" s="1"/>
      <c r="D7" s="135"/>
      <c r="E7" s="41"/>
      <c r="F7" s="136"/>
    </row>
    <row r="8" spans="1:7">
      <c r="A8" s="1" t="s">
        <v>31</v>
      </c>
      <c r="B8" s="1"/>
      <c r="C8" s="4"/>
      <c r="D8" s="137">
        <v>554.70000000000005</v>
      </c>
      <c r="E8" s="15"/>
      <c r="F8" s="138">
        <v>424</v>
      </c>
      <c r="G8" s="15"/>
    </row>
    <row r="9" spans="1:7">
      <c r="A9" s="1" t="s">
        <v>32</v>
      </c>
      <c r="B9" s="1"/>
      <c r="C9" s="7"/>
      <c r="D9" s="139">
        <v>276</v>
      </c>
      <c r="E9" s="140"/>
      <c r="F9" s="141">
        <v>231.7</v>
      </c>
      <c r="G9" s="142"/>
    </row>
    <row r="10" spans="1:7" ht="4.5" customHeight="1">
      <c r="A10" s="1"/>
      <c r="B10" s="1"/>
      <c r="C10" s="7"/>
      <c r="D10" s="13"/>
      <c r="E10" s="13"/>
      <c r="F10" s="143"/>
      <c r="G10" s="13"/>
    </row>
    <row r="11" spans="1:7">
      <c r="A11" s="1" t="s">
        <v>23</v>
      </c>
      <c r="B11"/>
      <c r="C11"/>
      <c r="D11" s="144">
        <f>D8-D9</f>
        <v>278.70000000000005</v>
      </c>
      <c r="E11" s="144" t="s">
        <v>5</v>
      </c>
      <c r="F11" s="144">
        <f>F8-F9</f>
        <v>192.3</v>
      </c>
      <c r="G11" s="19" t="s">
        <v>5</v>
      </c>
    </row>
    <row r="12" spans="1:7" ht="3" customHeight="1">
      <c r="A12" s="1" t="s">
        <v>5</v>
      </c>
      <c r="B12" s="1"/>
      <c r="C12" s="4"/>
      <c r="D12" s="55"/>
      <c r="E12" s="145"/>
      <c r="F12" s="146"/>
      <c r="G12" s="147"/>
    </row>
    <row r="13" spans="1:7" ht="12.75" customHeight="1">
      <c r="A13" s="1" t="s">
        <v>55</v>
      </c>
      <c r="B13" s="1"/>
      <c r="C13" s="4"/>
      <c r="D13" s="148"/>
      <c r="E13" s="149"/>
      <c r="F13" s="150"/>
      <c r="G13" s="151"/>
    </row>
    <row r="14" spans="1:7" ht="12" customHeight="1">
      <c r="A14" s="58" t="s">
        <v>33</v>
      </c>
      <c r="B14" s="4"/>
      <c r="D14" s="156">
        <v>131.80000000000001</v>
      </c>
      <c r="E14" s="140"/>
      <c r="F14" s="152">
        <v>121.2</v>
      </c>
      <c r="G14" s="142"/>
    </row>
    <row r="15" spans="1:7">
      <c r="A15" s="1" t="s">
        <v>6</v>
      </c>
      <c r="B15" s="4"/>
      <c r="D15" s="153">
        <v>54.8</v>
      </c>
      <c r="E15" s="154"/>
      <c r="F15" s="152">
        <v>48.5</v>
      </c>
      <c r="G15" s="155"/>
    </row>
    <row r="16" spans="1:7">
      <c r="A16" s="1" t="s">
        <v>62</v>
      </c>
      <c r="B16" s="4"/>
      <c r="D16" s="156">
        <v>3</v>
      </c>
      <c r="E16" s="154"/>
      <c r="F16" s="152">
        <v>6.2</v>
      </c>
      <c r="G16" s="155"/>
    </row>
    <row r="17" spans="1:7">
      <c r="A17" s="4" t="s">
        <v>20</v>
      </c>
      <c r="D17" s="157">
        <f>SUM(D14:D16)</f>
        <v>189.60000000000002</v>
      </c>
      <c r="E17" s="144"/>
      <c r="F17" s="157">
        <f>SUM(F14:F16)</f>
        <v>175.89999999999998</v>
      </c>
      <c r="G17" s="19"/>
    </row>
    <row r="18" spans="1:7" ht="3.75" customHeight="1">
      <c r="A18" s="1"/>
      <c r="B18" s="4"/>
      <c r="D18" s="145"/>
      <c r="E18" s="145"/>
      <c r="F18" s="158"/>
      <c r="G18" s="147"/>
    </row>
    <row r="19" spans="1:7">
      <c r="A19" s="1" t="s">
        <v>21</v>
      </c>
      <c r="D19" s="144">
        <f>D11-D17</f>
        <v>89.100000000000023</v>
      </c>
      <c r="E19" s="144"/>
      <c r="F19" s="144">
        <f>F11-F17</f>
        <v>16.400000000000034</v>
      </c>
      <c r="G19" s="19"/>
    </row>
    <row r="20" spans="1:7" ht="6" customHeight="1">
      <c r="A20" s="1"/>
      <c r="B20" s="1"/>
      <c r="C20" s="4"/>
      <c r="D20" s="55"/>
      <c r="E20" s="145"/>
      <c r="F20" s="146"/>
      <c r="G20" s="147"/>
    </row>
    <row r="21" spans="1:7">
      <c r="A21" s="11" t="s">
        <v>76</v>
      </c>
      <c r="B21" s="1"/>
      <c r="C21" s="4"/>
      <c r="D21" s="139">
        <v>-3.8</v>
      </c>
      <c r="E21" s="140"/>
      <c r="F21" s="141">
        <v>-2.9</v>
      </c>
      <c r="G21" s="142"/>
    </row>
    <row r="22" spans="1:7" ht="6" customHeight="1">
      <c r="A22" s="1"/>
      <c r="B22" s="1"/>
      <c r="C22" s="3"/>
      <c r="D22" s="55"/>
      <c r="E22" s="145"/>
      <c r="F22" s="146"/>
      <c r="G22" s="147"/>
    </row>
    <row r="23" spans="1:7">
      <c r="A23" s="1" t="s">
        <v>25</v>
      </c>
      <c r="B23" s="1"/>
      <c r="C23" s="3"/>
      <c r="D23" s="55"/>
      <c r="E23" s="145"/>
      <c r="F23" s="146"/>
      <c r="G23" s="147"/>
    </row>
    <row r="24" spans="1:7">
      <c r="A24" s="1"/>
      <c r="B24" s="8" t="s">
        <v>26</v>
      </c>
      <c r="C24" s="3"/>
      <c r="D24" s="153">
        <f>D19+D21</f>
        <v>85.300000000000026</v>
      </c>
      <c r="E24" s="140"/>
      <c r="F24" s="153">
        <f>F19+F21</f>
        <v>13.500000000000034</v>
      </c>
      <c r="G24" s="142"/>
    </row>
    <row r="25" spans="1:7">
      <c r="A25" s="1" t="s">
        <v>68</v>
      </c>
      <c r="B25" s="8"/>
      <c r="C25" s="3"/>
      <c r="D25" s="139">
        <v>27.5</v>
      </c>
      <c r="E25" s="140"/>
      <c r="F25" s="141">
        <v>2.9</v>
      </c>
      <c r="G25" s="142"/>
    </row>
    <row r="26" spans="1:7">
      <c r="A26" s="1"/>
      <c r="B26" s="1"/>
      <c r="C26" s="6"/>
      <c r="D26" s="55"/>
      <c r="E26" s="145"/>
      <c r="F26" s="146"/>
      <c r="G26" s="147"/>
    </row>
    <row r="27" spans="1:7">
      <c r="A27" s="58" t="s">
        <v>100</v>
      </c>
      <c r="B27" s="8"/>
      <c r="C27" s="6"/>
      <c r="D27" s="144">
        <f>D24-D25</f>
        <v>57.800000000000026</v>
      </c>
      <c r="E27" s="140"/>
      <c r="F27" s="144">
        <f>F24-F25</f>
        <v>10.600000000000033</v>
      </c>
      <c r="G27" s="142"/>
    </row>
    <row r="28" spans="1:7">
      <c r="A28" s="1" t="s">
        <v>36</v>
      </c>
      <c r="B28" s="8"/>
      <c r="C28" s="6"/>
      <c r="D28" s="144"/>
      <c r="E28" s="140"/>
      <c r="F28" s="75"/>
      <c r="G28" s="142"/>
    </row>
    <row r="29" spans="1:7">
      <c r="B29" s="1" t="s">
        <v>27</v>
      </c>
      <c r="C29" s="6"/>
      <c r="D29" s="139">
        <v>1.1000000000000001</v>
      </c>
      <c r="E29" s="140"/>
      <c r="F29" s="141">
        <v>0.1</v>
      </c>
      <c r="G29" s="142"/>
    </row>
    <row r="30" spans="1:7" ht="13.5" thickBot="1">
      <c r="A30" s="58" t="s">
        <v>99</v>
      </c>
      <c r="B30" s="1"/>
      <c r="C30" s="9"/>
      <c r="D30" s="159">
        <f>D27-D29</f>
        <v>56.700000000000024</v>
      </c>
      <c r="E30" s="140"/>
      <c r="F30" s="159">
        <f>F27-F29</f>
        <v>10.500000000000034</v>
      </c>
      <c r="G30" s="142"/>
    </row>
    <row r="31" spans="1:7" ht="13.5" thickTop="1">
      <c r="A31" s="1"/>
      <c r="B31" s="1"/>
      <c r="C31" s="9"/>
      <c r="D31" s="149"/>
      <c r="E31" s="160"/>
      <c r="F31" s="161"/>
      <c r="G31" s="160"/>
    </row>
    <row r="32" spans="1:7">
      <c r="A32" s="58" t="s">
        <v>101</v>
      </c>
      <c r="B32" s="1"/>
      <c r="C32" s="9"/>
      <c r="D32" s="160"/>
      <c r="E32" s="160"/>
      <c r="F32" s="162"/>
      <c r="G32" s="160"/>
    </row>
    <row r="33" spans="1:7">
      <c r="A33" s="1"/>
      <c r="B33" s="8" t="s">
        <v>24</v>
      </c>
      <c r="C33" s="9"/>
      <c r="D33" s="160"/>
      <c r="E33" s="160"/>
      <c r="F33" s="162"/>
      <c r="G33" s="160"/>
    </row>
    <row r="34" spans="1:7" ht="13.5" thickBot="1">
      <c r="A34" s="1"/>
      <c r="B34" s="8" t="s">
        <v>7</v>
      </c>
      <c r="C34" s="1"/>
      <c r="D34" s="163">
        <f>ROUND((D30/D38),2)</f>
        <v>0.37</v>
      </c>
      <c r="E34" s="164"/>
      <c r="F34" s="163">
        <f>ROUND((F30/F38),2)</f>
        <v>7.0000000000000007E-2</v>
      </c>
      <c r="G34" s="165"/>
    </row>
    <row r="35" spans="1:7" ht="14.25" customHeight="1" thickTop="1" thickBot="1">
      <c r="A35" s="1"/>
      <c r="B35" s="1" t="s">
        <v>3</v>
      </c>
      <c r="C35" s="1"/>
      <c r="D35" s="166">
        <f>ROUND((D30/D39),2)</f>
        <v>0.37</v>
      </c>
      <c r="E35" s="164"/>
      <c r="F35" s="166">
        <f>ROUND((F30/F39),2)</f>
        <v>7.0000000000000007E-2</v>
      </c>
      <c r="G35" s="165"/>
    </row>
    <row r="36" spans="1:7" ht="13.5" thickTop="1">
      <c r="A36" s="1"/>
      <c r="B36" s="1"/>
      <c r="C36" s="1"/>
      <c r="D36" s="164"/>
      <c r="E36" s="167"/>
      <c r="F36" s="168"/>
      <c r="G36" s="167"/>
    </row>
    <row r="37" spans="1:7">
      <c r="A37" s="10" t="s">
        <v>28</v>
      </c>
      <c r="B37" s="1"/>
      <c r="C37" s="1"/>
      <c r="D37" s="169"/>
      <c r="E37" s="170"/>
      <c r="F37" s="171"/>
      <c r="G37" s="170"/>
    </row>
    <row r="38" spans="1:7" ht="13.5" thickBot="1">
      <c r="A38" s="1"/>
      <c r="B38" s="10" t="s">
        <v>7</v>
      </c>
      <c r="C38" s="1"/>
      <c r="D38" s="172">
        <v>151.80000000000001</v>
      </c>
      <c r="E38" s="173"/>
      <c r="F38" s="174">
        <v>154.19999999999999</v>
      </c>
      <c r="G38" s="175"/>
    </row>
    <row r="39" spans="1:7" ht="14" thickTop="1" thickBot="1">
      <c r="A39" s="1"/>
      <c r="B39" s="1" t="s">
        <v>3</v>
      </c>
      <c r="C39" s="1"/>
      <c r="D39" s="172">
        <v>153.19999999999999</v>
      </c>
      <c r="E39" s="173"/>
      <c r="F39" s="174">
        <v>155.4</v>
      </c>
      <c r="G39" s="175"/>
    </row>
    <row r="40" spans="1:7" ht="4.5" customHeight="1" thickTop="1">
      <c r="D40" s="19"/>
      <c r="E40" s="21"/>
      <c r="F40" s="19"/>
      <c r="G40" s="21"/>
    </row>
    <row r="41" spans="1:7">
      <c r="D41" s="60"/>
      <c r="E41" s="41"/>
      <c r="F41" s="15"/>
    </row>
    <row r="42" spans="1:7">
      <c r="D42" s="136"/>
      <c r="E42" s="41"/>
      <c r="F42" s="20"/>
    </row>
    <row r="43" spans="1:7">
      <c r="D43" s="176"/>
      <c r="E43" s="41"/>
      <c r="F43" s="136"/>
    </row>
    <row r="44" spans="1:7">
      <c r="D44" s="177"/>
      <c r="E44" s="41"/>
      <c r="F44" s="177"/>
    </row>
    <row r="45" spans="1:7">
      <c r="D45" s="136"/>
      <c r="E45" s="41"/>
      <c r="F45" s="136"/>
    </row>
    <row r="46" spans="1:7">
      <c r="E46" s="41"/>
      <c r="F46" s="136"/>
    </row>
    <row r="47" spans="1:7">
      <c r="B47" s="79"/>
      <c r="E47" s="41"/>
      <c r="F47" s="136"/>
    </row>
    <row r="48" spans="1:7">
      <c r="E48" s="41"/>
      <c r="F48" s="136"/>
    </row>
    <row r="49" spans="5:6">
      <c r="E49" s="41"/>
      <c r="F49" s="136"/>
    </row>
    <row r="50" spans="5:6">
      <c r="E50" s="41"/>
      <c r="F50" s="136"/>
    </row>
    <row r="51" spans="5:6">
      <c r="E51" s="41"/>
      <c r="F51" s="136"/>
    </row>
    <row r="52" spans="5:6">
      <c r="E52" s="41"/>
      <c r="F52" s="136"/>
    </row>
    <row r="53" spans="5:6">
      <c r="E53" s="41"/>
      <c r="F53" s="136"/>
    </row>
    <row r="54" spans="5:6">
      <c r="E54" s="41"/>
      <c r="F54" s="136"/>
    </row>
    <row r="55" spans="5:6">
      <c r="E55" s="41"/>
      <c r="F55" s="136"/>
    </row>
    <row r="56" spans="5:6">
      <c r="E56" s="41"/>
      <c r="F56" s="136"/>
    </row>
    <row r="57" spans="5:6">
      <c r="E57" s="41"/>
      <c r="F57" s="136"/>
    </row>
    <row r="58" spans="5:6">
      <c r="E58" s="41"/>
      <c r="F58" s="136"/>
    </row>
    <row r="59" spans="5:6">
      <c r="E59" s="41"/>
      <c r="F59" s="136"/>
    </row>
    <row r="60" spans="5:6">
      <c r="E60" s="41"/>
      <c r="F60" s="136"/>
    </row>
    <row r="61" spans="5:6">
      <c r="E61" s="41"/>
      <c r="F61" s="136"/>
    </row>
  </sheetData>
  <mergeCells count="2">
    <mergeCell ref="D5:F5"/>
    <mergeCell ref="D4:F4"/>
  </mergeCells>
  <phoneticPr fontId="0" type="noConversion"/>
  <pageMargins left="0.7" right="0.7" top="1" bottom="1" header="0.5" footer="0.5"/>
  <pageSetup orientation="portrait" horizontalDpi="4294967293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zoomScale="85" zoomScaleNormal="85" zoomScaleSheetLayoutView="80" workbookViewId="0">
      <selection activeCell="C32" sqref="C32"/>
    </sheetView>
  </sheetViews>
  <sheetFormatPr defaultColWidth="9.296875" defaultRowHeight="13"/>
  <cols>
    <col min="1" max="1" width="9.296875" style="25"/>
    <col min="2" max="2" width="18.796875" style="25" customWidth="1"/>
    <col min="3" max="3" width="18.69921875" style="25" customWidth="1"/>
    <col min="4" max="4" width="25.296875" style="25" customWidth="1"/>
    <col min="5" max="5" width="15.296875" style="25" customWidth="1"/>
    <col min="6" max="6" width="2.296875" style="25" customWidth="1"/>
    <col min="7" max="7" width="15.296875" style="25" customWidth="1"/>
    <col min="8" max="8" width="2.296875" style="25" customWidth="1"/>
    <col min="9" max="16384" width="9.296875" style="25"/>
  </cols>
  <sheetData>
    <row r="1" spans="1:8" s="29" customFormat="1" ht="14">
      <c r="A1" s="235" t="s">
        <v>38</v>
      </c>
    </row>
    <row r="2" spans="1:8" s="29" customFormat="1" ht="14">
      <c r="A2" s="235" t="s">
        <v>91</v>
      </c>
    </row>
    <row r="3" spans="1:8" s="29" customFormat="1" ht="15">
      <c r="A3" s="235" t="s">
        <v>35</v>
      </c>
      <c r="B3" s="31"/>
    </row>
    <row r="4" spans="1:8" s="29" customFormat="1">
      <c r="E4" s="241" t="s">
        <v>66</v>
      </c>
      <c r="F4" s="241"/>
      <c r="G4" s="241"/>
    </row>
    <row r="5" spans="1:8" ht="13.5" thickBot="1">
      <c r="A5" s="46"/>
      <c r="B5" s="24"/>
      <c r="C5" s="24"/>
      <c r="D5" s="24"/>
      <c r="E5" s="240" t="s">
        <v>103</v>
      </c>
      <c r="F5" s="240"/>
      <c r="G5" s="240"/>
      <c r="H5" s="39"/>
    </row>
    <row r="6" spans="1:8" ht="13.5" thickBot="1">
      <c r="A6" s="26"/>
      <c r="B6" s="26"/>
      <c r="C6" s="26"/>
      <c r="D6" s="26"/>
      <c r="E6" s="27">
        <v>2021</v>
      </c>
      <c r="F6" s="26"/>
      <c r="G6" s="27">
        <v>2020</v>
      </c>
      <c r="H6" s="39"/>
    </row>
    <row r="7" spans="1:8">
      <c r="A7" s="24" t="s">
        <v>40</v>
      </c>
      <c r="B7" s="24"/>
      <c r="C7" s="24"/>
      <c r="D7" s="24"/>
      <c r="E7" s="24"/>
      <c r="F7" s="82"/>
      <c r="G7" s="24"/>
      <c r="H7" s="39"/>
    </row>
    <row r="8" spans="1:8">
      <c r="A8" s="47" t="s">
        <v>100</v>
      </c>
      <c r="B8" s="24"/>
      <c r="C8" s="24"/>
      <c r="D8" s="24"/>
      <c r="E8" s="87">
        <v>57.800000000000026</v>
      </c>
      <c r="F8" s="82"/>
      <c r="G8" s="87">
        <v>10.600000000000033</v>
      </c>
      <c r="H8" s="82"/>
    </row>
    <row r="9" spans="1:8">
      <c r="A9" s="24" t="s">
        <v>41</v>
      </c>
      <c r="B9" s="24"/>
      <c r="C9" s="24"/>
      <c r="D9" s="24"/>
      <c r="E9" s="82"/>
      <c r="F9" s="82"/>
      <c r="G9" s="82"/>
      <c r="H9" s="82"/>
    </row>
    <row r="10" spans="1:8">
      <c r="A10" s="24"/>
      <c r="B10" s="24" t="s">
        <v>42</v>
      </c>
      <c r="C10" s="24"/>
      <c r="D10" s="24"/>
      <c r="E10" s="82"/>
      <c r="F10" s="82"/>
      <c r="G10" s="82"/>
      <c r="H10" s="82"/>
    </row>
    <row r="11" spans="1:8">
      <c r="A11" s="24"/>
      <c r="B11" s="24" t="s">
        <v>43</v>
      </c>
      <c r="C11" s="24"/>
      <c r="D11" s="24"/>
      <c r="E11" s="82">
        <v>22.3</v>
      </c>
      <c r="F11" s="82"/>
      <c r="G11" s="82">
        <v>19</v>
      </c>
      <c r="H11" s="82"/>
    </row>
    <row r="12" spans="1:8">
      <c r="A12" s="24"/>
      <c r="B12" s="24" t="s">
        <v>44</v>
      </c>
      <c r="C12" s="24"/>
      <c r="D12" s="24"/>
      <c r="E12" s="82">
        <v>3.8</v>
      </c>
      <c r="F12" s="82"/>
      <c r="G12" s="82">
        <v>3.3</v>
      </c>
      <c r="H12" s="82"/>
    </row>
    <row r="13" spans="1:8">
      <c r="A13" s="24"/>
      <c r="B13" s="24" t="s">
        <v>45</v>
      </c>
      <c r="C13" s="24"/>
      <c r="D13" s="24"/>
      <c r="E13" s="82">
        <v>4.9000000000000004</v>
      </c>
      <c r="F13" s="82"/>
      <c r="G13" s="82">
        <v>1.1000000000000001</v>
      </c>
      <c r="H13" s="82"/>
    </row>
    <row r="14" spans="1:8">
      <c r="A14" s="24"/>
      <c r="B14" s="24" t="s">
        <v>73</v>
      </c>
      <c r="C14" s="24"/>
      <c r="D14" s="24"/>
      <c r="E14" s="89">
        <v>4.9000000000000004</v>
      </c>
      <c r="F14" s="82"/>
      <c r="G14" s="82">
        <v>11.7</v>
      </c>
      <c r="H14" s="82"/>
    </row>
    <row r="15" spans="1:8">
      <c r="A15" s="24" t="s">
        <v>59</v>
      </c>
      <c r="B15" s="24"/>
      <c r="C15" s="24"/>
      <c r="D15" s="24"/>
      <c r="E15" s="82"/>
      <c r="F15" s="82"/>
      <c r="G15" s="82"/>
      <c r="H15" s="82"/>
    </row>
    <row r="16" spans="1:8">
      <c r="A16" s="24"/>
      <c r="B16" s="24" t="s">
        <v>46</v>
      </c>
      <c r="C16" s="24"/>
      <c r="D16" s="24"/>
      <c r="E16" s="82">
        <v>0.8</v>
      </c>
      <c r="F16" s="82"/>
      <c r="G16" s="82">
        <v>29.5</v>
      </c>
      <c r="H16" s="82"/>
    </row>
    <row r="17" spans="1:8">
      <c r="A17" s="24"/>
      <c r="B17" s="24" t="s">
        <v>11</v>
      </c>
      <c r="C17" s="24"/>
      <c r="D17" s="24"/>
      <c r="E17" s="82">
        <v>-41.6</v>
      </c>
      <c r="F17" s="82"/>
      <c r="G17" s="82">
        <v>-61</v>
      </c>
      <c r="H17" s="82"/>
    </row>
    <row r="18" spans="1:8">
      <c r="A18" s="24"/>
      <c r="B18" s="24" t="s">
        <v>47</v>
      </c>
      <c r="C18" s="24"/>
      <c r="D18" s="24"/>
      <c r="E18" s="89">
        <v>33.200000000000003</v>
      </c>
      <c r="F18" s="82"/>
      <c r="G18" s="82">
        <v>19.100000000000001</v>
      </c>
      <c r="H18" s="82"/>
    </row>
    <row r="19" spans="1:8">
      <c r="A19" s="24"/>
      <c r="B19" s="24" t="s">
        <v>60</v>
      </c>
      <c r="C19" s="24"/>
      <c r="D19" s="24"/>
      <c r="E19" s="82">
        <v>12.4</v>
      </c>
      <c r="F19" s="82"/>
      <c r="G19" s="82">
        <v>-15</v>
      </c>
      <c r="H19" s="82"/>
    </row>
    <row r="20" spans="1:8">
      <c r="A20" s="24"/>
      <c r="B20" s="24" t="s">
        <v>48</v>
      </c>
      <c r="C20" s="24"/>
      <c r="D20" s="24"/>
      <c r="E20" s="82">
        <v>14.1</v>
      </c>
      <c r="F20" s="82"/>
      <c r="G20" s="82">
        <v>20.6</v>
      </c>
      <c r="H20" s="82"/>
    </row>
    <row r="21" spans="1:8">
      <c r="A21" s="24"/>
      <c r="B21" s="24" t="s">
        <v>30</v>
      </c>
      <c r="C21" s="24"/>
      <c r="D21" s="24"/>
      <c r="E21" s="82">
        <v>2.5</v>
      </c>
      <c r="F21" s="82"/>
      <c r="G21" s="82">
        <v>16.5</v>
      </c>
      <c r="H21" s="82"/>
    </row>
    <row r="22" spans="1:8">
      <c r="A22" s="24"/>
      <c r="B22" s="24" t="s">
        <v>49</v>
      </c>
      <c r="C22" s="24"/>
      <c r="D22" s="24"/>
      <c r="E22" s="89">
        <v>-17.100000000000001</v>
      </c>
      <c r="F22" s="82"/>
      <c r="G22" s="82">
        <v>-20.399999999999999</v>
      </c>
      <c r="H22" s="82"/>
    </row>
    <row r="23" spans="1:8">
      <c r="A23" s="47" t="s">
        <v>82</v>
      </c>
      <c r="B23" s="24"/>
      <c r="C23" s="24"/>
      <c r="D23" s="24"/>
      <c r="E23" s="85">
        <f>SUM(E8:E22)</f>
        <v>98.000000000000028</v>
      </c>
      <c r="F23" s="82"/>
      <c r="G23" s="85">
        <f>SUM(G8:G22)</f>
        <v>35.000000000000036</v>
      </c>
      <c r="H23" s="82"/>
    </row>
    <row r="24" spans="1:8">
      <c r="A24" s="24"/>
      <c r="B24" s="24"/>
      <c r="C24" s="24"/>
      <c r="D24" s="24"/>
      <c r="E24" s="82"/>
      <c r="F24" s="82"/>
      <c r="G24" s="82"/>
      <c r="H24" s="82"/>
    </row>
    <row r="25" spans="1:8">
      <c r="A25" s="24" t="s">
        <v>50</v>
      </c>
      <c r="B25" s="24"/>
      <c r="C25" s="24"/>
      <c r="D25" s="24"/>
      <c r="E25" s="82"/>
      <c r="F25" s="82"/>
      <c r="G25" s="82"/>
      <c r="H25" s="82"/>
    </row>
    <row r="26" spans="1:8">
      <c r="A26" s="24"/>
      <c r="B26" s="24" t="s">
        <v>58</v>
      </c>
      <c r="C26" s="24"/>
      <c r="D26" s="24"/>
      <c r="E26" s="82">
        <v>0</v>
      </c>
      <c r="F26" s="82"/>
      <c r="G26" s="82">
        <v>-50</v>
      </c>
      <c r="H26" s="82"/>
    </row>
    <row r="27" spans="1:8" s="39" customFormat="1">
      <c r="A27" s="24"/>
      <c r="B27" s="24" t="s">
        <v>65</v>
      </c>
      <c r="C27" s="24"/>
      <c r="D27" s="24"/>
      <c r="E27" s="82">
        <v>-4</v>
      </c>
      <c r="F27" s="82"/>
      <c r="G27" s="82">
        <v>-22</v>
      </c>
      <c r="H27" s="82"/>
    </row>
    <row r="28" spans="1:8">
      <c r="A28" s="24"/>
      <c r="B28" s="24" t="s">
        <v>51</v>
      </c>
      <c r="C28" s="24"/>
      <c r="D28" s="24"/>
      <c r="E28" s="82">
        <v>-24.7</v>
      </c>
      <c r="F28" s="82"/>
      <c r="G28" s="82">
        <v>-30.5</v>
      </c>
      <c r="H28" s="82"/>
    </row>
    <row r="29" spans="1:8" s="39" customFormat="1">
      <c r="A29" s="24"/>
      <c r="B29" s="47" t="s">
        <v>97</v>
      </c>
      <c r="C29" s="24"/>
      <c r="D29" s="24"/>
      <c r="E29" s="82">
        <v>1.2</v>
      </c>
      <c r="F29" s="82"/>
      <c r="G29" s="82">
        <v>0</v>
      </c>
      <c r="H29" s="82"/>
    </row>
    <row r="30" spans="1:8" s="39" customFormat="1">
      <c r="A30" s="24"/>
      <c r="B30" s="47" t="s">
        <v>93</v>
      </c>
      <c r="C30" s="24"/>
      <c r="D30" s="24"/>
      <c r="E30" s="82">
        <v>3.5</v>
      </c>
      <c r="F30" s="82"/>
      <c r="G30" s="82">
        <v>1.9</v>
      </c>
      <c r="H30" s="82"/>
    </row>
    <row r="31" spans="1:8">
      <c r="A31" s="47" t="s">
        <v>87</v>
      </c>
      <c r="B31" s="24"/>
      <c r="C31" s="24"/>
      <c r="D31" s="24"/>
      <c r="E31" s="85">
        <f>SUM(E26:E30)</f>
        <v>-24</v>
      </c>
      <c r="F31" s="82"/>
      <c r="G31" s="85">
        <f>SUM(G26:G30)</f>
        <v>-100.6</v>
      </c>
      <c r="H31" s="82"/>
    </row>
    <row r="32" spans="1:8">
      <c r="A32" s="24"/>
      <c r="B32" s="24"/>
      <c r="C32" s="24"/>
      <c r="D32" s="24"/>
      <c r="E32" s="82"/>
      <c r="F32" s="82"/>
      <c r="G32" s="82"/>
      <c r="H32" s="82"/>
    </row>
    <row r="33" spans="1:8">
      <c r="A33" s="24" t="s">
        <v>52</v>
      </c>
      <c r="B33" s="24"/>
      <c r="C33" s="24"/>
      <c r="D33" s="24"/>
      <c r="E33" s="82"/>
      <c r="F33" s="82"/>
      <c r="G33" s="82"/>
      <c r="H33" s="82"/>
    </row>
    <row r="34" spans="1:8" s="39" customFormat="1" ht="14.25" customHeight="1">
      <c r="A34" s="24"/>
      <c r="B34" s="24" t="s">
        <v>61</v>
      </c>
      <c r="C34" s="24"/>
      <c r="D34" s="24"/>
      <c r="E34" s="82">
        <v>0</v>
      </c>
      <c r="F34" s="82"/>
      <c r="G34" s="82">
        <v>197.5</v>
      </c>
      <c r="H34" s="82"/>
    </row>
    <row r="35" spans="1:8" ht="12.75" customHeight="1">
      <c r="A35" s="24"/>
      <c r="B35" s="47" t="s">
        <v>108</v>
      </c>
      <c r="C35" s="24"/>
      <c r="D35" s="24"/>
      <c r="E35" s="82">
        <v>-0.1</v>
      </c>
      <c r="F35" s="82"/>
      <c r="G35" s="82">
        <v>0.9</v>
      </c>
      <c r="H35" s="82"/>
    </row>
    <row r="36" spans="1:8">
      <c r="A36" s="24"/>
      <c r="B36" s="24" t="s">
        <v>53</v>
      </c>
      <c r="C36" s="24"/>
      <c r="D36" s="24"/>
      <c r="E36" s="82">
        <v>1.1000000000000001</v>
      </c>
      <c r="F36" s="82"/>
      <c r="G36" s="82">
        <v>0.6</v>
      </c>
      <c r="H36" s="82"/>
    </row>
    <row r="37" spans="1:8" s="39" customFormat="1">
      <c r="A37" s="24"/>
      <c r="B37" s="47" t="s">
        <v>77</v>
      </c>
      <c r="C37" s="24"/>
      <c r="D37" s="24"/>
      <c r="E37" s="82">
        <v>-0.4</v>
      </c>
      <c r="F37" s="82"/>
      <c r="G37" s="82">
        <v>-0.3</v>
      </c>
      <c r="H37" s="82"/>
    </row>
    <row r="38" spans="1:8" s="39" customFormat="1">
      <c r="A38" s="24"/>
      <c r="B38" s="47" t="s">
        <v>86</v>
      </c>
      <c r="C38" s="24"/>
      <c r="D38" s="24"/>
      <c r="E38" s="82">
        <v>-6.1</v>
      </c>
      <c r="F38" s="82"/>
      <c r="G38" s="82">
        <v>-6.2</v>
      </c>
      <c r="H38" s="82"/>
    </row>
    <row r="39" spans="1:8" s="39" customFormat="1">
      <c r="A39" s="24"/>
      <c r="B39" s="47" t="s">
        <v>104</v>
      </c>
      <c r="C39" s="24"/>
      <c r="D39" s="24"/>
      <c r="E39" s="82">
        <v>-32.6</v>
      </c>
      <c r="F39" s="82"/>
      <c r="G39" s="82">
        <v>0</v>
      </c>
      <c r="H39" s="82"/>
    </row>
    <row r="40" spans="1:8" s="39" customFormat="1">
      <c r="A40" s="24"/>
      <c r="B40" s="47" t="s">
        <v>105</v>
      </c>
      <c r="C40" s="24"/>
      <c r="D40" s="24"/>
      <c r="E40" s="82">
        <v>0</v>
      </c>
      <c r="F40" s="82"/>
      <c r="G40" s="89">
        <v>-1.2</v>
      </c>
      <c r="H40" s="82"/>
    </row>
    <row r="41" spans="1:8">
      <c r="A41" s="47" t="s">
        <v>98</v>
      </c>
      <c r="B41" s="24"/>
      <c r="C41" s="24"/>
      <c r="D41" s="24"/>
      <c r="E41" s="86">
        <f>SUM(E34:E40)</f>
        <v>-38.1</v>
      </c>
      <c r="F41" s="82"/>
      <c r="G41" s="86">
        <f>SUM(G34:G40)</f>
        <v>191.3</v>
      </c>
      <c r="H41" s="82"/>
    </row>
    <row r="42" spans="1:8">
      <c r="A42" s="24" t="s">
        <v>71</v>
      </c>
      <c r="B42" s="24"/>
      <c r="C42" s="24"/>
      <c r="D42" s="24"/>
      <c r="E42" s="85">
        <v>-20.9</v>
      </c>
      <c r="F42" s="82"/>
      <c r="G42" s="83">
        <v>-8.6999999999999993</v>
      </c>
      <c r="H42" s="82"/>
    </row>
    <row r="43" spans="1:8">
      <c r="A43" s="24" t="s">
        <v>72</v>
      </c>
      <c r="B43" s="24"/>
      <c r="C43" s="24"/>
      <c r="D43" s="24"/>
      <c r="E43" s="82">
        <f>E23+E31+E41+E42</f>
        <v>15.000000000000028</v>
      </c>
      <c r="F43" s="82"/>
      <c r="G43" s="82">
        <f>G23+G31+G41+G42</f>
        <v>117.00000000000004</v>
      </c>
      <c r="H43" s="82"/>
    </row>
    <row r="44" spans="1:8">
      <c r="A44" s="24" t="s">
        <v>69</v>
      </c>
      <c r="B44" s="24"/>
      <c r="C44" s="24"/>
      <c r="D44" s="24"/>
      <c r="E44" s="82">
        <v>685.4</v>
      </c>
      <c r="F44" s="82"/>
      <c r="G44" s="82">
        <v>681.9</v>
      </c>
      <c r="H44" s="82"/>
    </row>
    <row r="45" spans="1:8" ht="13.5" thickBot="1">
      <c r="A45" s="24" t="s">
        <v>70</v>
      </c>
      <c r="B45" s="24"/>
      <c r="C45" s="24"/>
      <c r="D45" s="24"/>
      <c r="E45" s="84">
        <f>E43+E44</f>
        <v>700.4</v>
      </c>
      <c r="F45" s="82"/>
      <c r="G45" s="84">
        <f>G43+G44</f>
        <v>798.9</v>
      </c>
      <c r="H45" s="82"/>
    </row>
    <row r="46" spans="1:8" ht="13.5" thickTop="1">
      <c r="A46" s="24"/>
      <c r="B46" s="24"/>
      <c r="C46" s="24"/>
      <c r="D46" s="24"/>
      <c r="E46" s="28"/>
      <c r="F46" s="24"/>
      <c r="G46" s="28"/>
      <c r="H46" s="82"/>
    </row>
  </sheetData>
  <mergeCells count="2">
    <mergeCell ref="E5:G5"/>
    <mergeCell ref="E4:G4"/>
  </mergeCells>
  <pageMargins left="0.7" right="0.7" top="0.75" bottom="0.75" header="0.3" footer="0.3"/>
  <pageSetup scale="94" orientation="portrait" horizontalDpi="4294967293" verticalDpi="120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95"/>
  <sheetViews>
    <sheetView showGridLines="0" topLeftCell="A10" zoomScale="90" zoomScaleNormal="90" workbookViewId="0">
      <selection activeCell="G23" sqref="G23"/>
    </sheetView>
  </sheetViews>
  <sheetFormatPr defaultColWidth="9.296875" defaultRowHeight="13"/>
  <cols>
    <col min="1" max="1" width="58.796875" style="32" customWidth="1"/>
    <col min="2" max="2" width="17" style="90" customWidth="1"/>
    <col min="3" max="3" width="2.296875" style="90" customWidth="1"/>
    <col min="4" max="4" width="17.19921875" style="90" customWidth="1"/>
    <col min="5" max="5" width="2.296875" style="90" customWidth="1"/>
    <col min="6" max="6" width="3.796875" style="17" customWidth="1"/>
    <col min="7" max="7" width="9.296875" style="17"/>
    <col min="8" max="16384" width="9.296875" style="29"/>
  </cols>
  <sheetData>
    <row r="1" spans="1:6" ht="14">
      <c r="A1" s="235" t="s">
        <v>38</v>
      </c>
      <c r="D1" s="42"/>
    </row>
    <row r="2" spans="1:6" ht="14">
      <c r="A2" s="235" t="s">
        <v>150</v>
      </c>
      <c r="D2" s="42"/>
    </row>
    <row r="3" spans="1:6" ht="14">
      <c r="A3" s="235" t="s">
        <v>149</v>
      </c>
      <c r="D3" s="91"/>
    </row>
    <row r="4" spans="1:6" ht="13.5" thickBot="1">
      <c r="A4" s="46"/>
      <c r="B4" s="243" t="s">
        <v>106</v>
      </c>
      <c r="C4" s="243"/>
      <c r="D4" s="243"/>
      <c r="E4" s="92"/>
    </row>
    <row r="5" spans="1:6" ht="13.5" thickBot="1">
      <c r="B5" s="93">
        <v>2021</v>
      </c>
      <c r="C5" s="94"/>
      <c r="D5" s="93">
        <v>2020</v>
      </c>
    </row>
    <row r="6" spans="1:6" ht="38.25" customHeight="1">
      <c r="A6" s="244" t="s">
        <v>56</v>
      </c>
      <c r="B6" s="244"/>
      <c r="C6" s="244"/>
      <c r="D6" s="244"/>
      <c r="F6" s="41"/>
    </row>
    <row r="7" spans="1:6">
      <c r="A7" s="33" t="s">
        <v>113</v>
      </c>
      <c r="B7" s="87">
        <f>+' BRKR Combined P&amp;L'!D19</f>
        <v>89.100000000000023</v>
      </c>
      <c r="C7" s="87"/>
      <c r="D7" s="87">
        <f>+' BRKR Combined P&amp;L'!F19</f>
        <v>16.400000000000034</v>
      </c>
      <c r="E7" s="87"/>
      <c r="F7" s="95"/>
    </row>
    <row r="8" spans="1:6">
      <c r="A8" s="32" t="s">
        <v>112</v>
      </c>
      <c r="F8" s="56"/>
    </row>
    <row r="9" spans="1:6">
      <c r="A9" s="32" t="s">
        <v>141</v>
      </c>
      <c r="B9" s="96">
        <v>2.4</v>
      </c>
      <c r="C9" s="96"/>
      <c r="D9" s="96">
        <v>2.2999999999999998</v>
      </c>
      <c r="F9" s="56"/>
    </row>
    <row r="10" spans="1:6">
      <c r="A10" s="32" t="s">
        <v>142</v>
      </c>
      <c r="B10" s="96">
        <v>0.9</v>
      </c>
      <c r="C10" s="96"/>
      <c r="D10" s="97">
        <v>-1.1000000000000001</v>
      </c>
      <c r="F10" s="56"/>
    </row>
    <row r="11" spans="1:6">
      <c r="A11" s="32" t="s">
        <v>144</v>
      </c>
      <c r="B11" s="96">
        <v>9</v>
      </c>
      <c r="C11" s="96"/>
      <c r="D11" s="96">
        <v>8.6999999999999993</v>
      </c>
      <c r="F11" s="56"/>
    </row>
    <row r="12" spans="1:6">
      <c r="A12" s="32" t="s">
        <v>143</v>
      </c>
      <c r="B12" s="198">
        <v>0.8</v>
      </c>
      <c r="C12" s="96"/>
      <c r="D12" s="198">
        <v>5.9</v>
      </c>
      <c r="F12" s="56"/>
    </row>
    <row r="13" spans="1:6">
      <c r="A13" s="32" t="s">
        <v>111</v>
      </c>
      <c r="B13" s="201">
        <f>SUM(B9:B12)</f>
        <v>13.100000000000001</v>
      </c>
      <c r="C13" s="99"/>
      <c r="D13" s="201">
        <f>SUM(D9:D12)</f>
        <v>15.799999999999999</v>
      </c>
      <c r="F13" s="56"/>
    </row>
    <row r="14" spans="1:6">
      <c r="A14" s="33" t="s">
        <v>114</v>
      </c>
      <c r="B14" s="100">
        <f>B7+B13</f>
        <v>102.20000000000002</v>
      </c>
      <c r="D14" s="100">
        <f>D7+D13</f>
        <v>32.200000000000031</v>
      </c>
      <c r="F14" s="41"/>
    </row>
    <row r="15" spans="1:6">
      <c r="A15" s="32" t="s">
        <v>115</v>
      </c>
      <c r="B15" s="101">
        <f>ROUND((+B14/' BRKR Combined P&amp;L'!D8),3)</f>
        <v>0.184</v>
      </c>
      <c r="D15" s="101">
        <f>ROUND((+D14/' BRKR Combined P&amp;L'!F8),3)</f>
        <v>7.5999999999999998E-2</v>
      </c>
      <c r="F15" s="41"/>
    </row>
    <row r="16" spans="1:6">
      <c r="F16" s="41"/>
    </row>
    <row r="17" spans="1:6">
      <c r="A17" s="32" t="s">
        <v>116</v>
      </c>
      <c r="B17" s="198">
        <v>-3.8</v>
      </c>
      <c r="D17" s="199">
        <v>-2.9</v>
      </c>
      <c r="F17" s="41"/>
    </row>
    <row r="18" spans="1:6">
      <c r="A18" s="33" t="s">
        <v>117</v>
      </c>
      <c r="B18" s="103">
        <f>B14+B17</f>
        <v>98.40000000000002</v>
      </c>
      <c r="D18" s="103">
        <f>D14+D17</f>
        <v>29.300000000000033</v>
      </c>
      <c r="F18" s="41"/>
    </row>
    <row r="19" spans="1:6">
      <c r="F19" s="41"/>
    </row>
    <row r="20" spans="1:6">
      <c r="A20" s="32" t="s">
        <v>118</v>
      </c>
      <c r="B20" s="96">
        <v>-30.6</v>
      </c>
      <c r="D20" s="102">
        <v>-7</v>
      </c>
      <c r="F20" s="41"/>
    </row>
    <row r="21" spans="1:6">
      <c r="A21" s="34" t="s">
        <v>119</v>
      </c>
      <c r="B21" s="104">
        <f>ROUND((-B20/B18),3)</f>
        <v>0.311</v>
      </c>
      <c r="D21" s="104">
        <f>ROUND((-D20/D18),3)</f>
        <v>0.23899999999999999</v>
      </c>
      <c r="F21" s="41"/>
    </row>
    <row r="22" spans="1:6">
      <c r="F22" s="41"/>
    </row>
    <row r="23" spans="1:6">
      <c r="A23" s="32" t="s">
        <v>120</v>
      </c>
      <c r="B23" s="198">
        <v>-1.1000000000000001</v>
      </c>
      <c r="C23" s="105"/>
      <c r="D23" s="209">
        <v>-0.1</v>
      </c>
      <c r="F23" s="41"/>
    </row>
    <row r="24" spans="1:6">
      <c r="A24" s="33" t="s">
        <v>121</v>
      </c>
      <c r="B24" s="103">
        <f>B14+B17+B20+B23</f>
        <v>66.700000000000017</v>
      </c>
      <c r="D24" s="103">
        <f>D14+D17+D20+D23</f>
        <v>22.200000000000031</v>
      </c>
      <c r="F24" s="41"/>
    </row>
    <row r="25" spans="1:6">
      <c r="F25" s="41"/>
    </row>
    <row r="26" spans="1:6">
      <c r="A26" s="32" t="s">
        <v>122</v>
      </c>
      <c r="B26" s="103">
        <f>+' BRKR Combined P&amp;L'!D39</f>
        <v>153.19999999999999</v>
      </c>
      <c r="D26" s="103">
        <f>+' BRKR Combined P&amp;L'!F39</f>
        <v>155.4</v>
      </c>
      <c r="F26" s="41"/>
    </row>
    <row r="27" spans="1:6">
      <c r="B27" s="76"/>
      <c r="D27" s="76"/>
      <c r="F27" s="41"/>
    </row>
    <row r="28" spans="1:6" ht="13.5" thickBot="1">
      <c r="A28" s="33" t="s">
        <v>123</v>
      </c>
      <c r="B28" s="202">
        <f>ROUND((B24/B26),2)</f>
        <v>0.44</v>
      </c>
      <c r="D28" s="202">
        <f>ROUND((D24/D26),2)</f>
        <v>0.14000000000000001</v>
      </c>
      <c r="F28" s="41"/>
    </row>
    <row r="29" spans="1:6" ht="13.5" thickTop="1">
      <c r="F29" s="41"/>
    </row>
    <row r="30" spans="1:6" ht="13.5" thickBot="1">
      <c r="F30" s="41"/>
    </row>
    <row r="31" spans="1:6" ht="7.5" customHeight="1">
      <c r="A31" s="216"/>
      <c r="B31" s="107"/>
      <c r="C31" s="107"/>
      <c r="D31" s="107"/>
      <c r="E31" s="107"/>
      <c r="F31" s="108"/>
    </row>
    <row r="32" spans="1:6">
      <c r="A32" s="35" t="s">
        <v>57</v>
      </c>
      <c r="B32" s="76"/>
      <c r="C32" s="76"/>
      <c r="D32" s="76"/>
      <c r="E32" s="76"/>
      <c r="F32" s="111"/>
    </row>
    <row r="33" spans="1:6">
      <c r="A33" s="207"/>
      <c r="B33" s="76"/>
      <c r="C33" s="76"/>
      <c r="D33" s="76"/>
      <c r="E33" s="76"/>
      <c r="F33" s="111"/>
    </row>
    <row r="34" spans="1:6">
      <c r="A34" s="35" t="s">
        <v>124</v>
      </c>
      <c r="B34" s="109">
        <f>+' BRKR Combined P&amp;L'!D11</f>
        <v>278.70000000000005</v>
      </c>
      <c r="C34" s="110"/>
      <c r="D34" s="109">
        <f>+' BRKR Combined P&amp;L'!F11</f>
        <v>192.3</v>
      </c>
      <c r="E34" s="76"/>
      <c r="F34" s="111"/>
    </row>
    <row r="35" spans="1:6">
      <c r="A35" s="36" t="s">
        <v>112</v>
      </c>
      <c r="B35" s="76"/>
      <c r="C35" s="76"/>
      <c r="D35" s="76"/>
      <c r="E35" s="76"/>
      <c r="F35" s="111"/>
    </row>
    <row r="36" spans="1:6">
      <c r="A36" s="36" t="s">
        <v>135</v>
      </c>
      <c r="B36" s="77">
        <v>1.1000000000000001</v>
      </c>
      <c r="C36" s="77"/>
      <c r="D36" s="77">
        <v>0.8</v>
      </c>
      <c r="E36" s="76"/>
      <c r="F36" s="112"/>
    </row>
    <row r="37" spans="1:6">
      <c r="A37" s="36" t="s">
        <v>136</v>
      </c>
      <c r="B37" s="77">
        <v>4.5</v>
      </c>
      <c r="C37" s="77"/>
      <c r="D37" s="77">
        <v>4.9000000000000004</v>
      </c>
      <c r="E37" s="76"/>
      <c r="F37" s="112"/>
    </row>
    <row r="38" spans="1:6">
      <c r="A38" s="36" t="s">
        <v>137</v>
      </c>
      <c r="B38" s="198">
        <v>0</v>
      </c>
      <c r="C38" s="77"/>
      <c r="D38" s="198">
        <v>0.1</v>
      </c>
      <c r="E38" s="76"/>
      <c r="F38" s="112"/>
    </row>
    <row r="39" spans="1:6">
      <c r="A39" s="36" t="s">
        <v>111</v>
      </c>
      <c r="B39" s="85">
        <f>SUM(B36:B38)</f>
        <v>5.6</v>
      </c>
      <c r="C39" s="76"/>
      <c r="D39" s="198">
        <f>SUM(D36:D38)</f>
        <v>5.8</v>
      </c>
      <c r="E39" s="76"/>
      <c r="F39" s="111"/>
    </row>
    <row r="40" spans="1:6" ht="13.5" thickBot="1">
      <c r="A40" s="35" t="s">
        <v>125</v>
      </c>
      <c r="B40" s="210">
        <f>B34+B39</f>
        <v>284.30000000000007</v>
      </c>
      <c r="C40" s="110"/>
      <c r="D40" s="210">
        <f>D34+D39</f>
        <v>198.10000000000002</v>
      </c>
      <c r="E40" s="76"/>
      <c r="F40" s="111"/>
    </row>
    <row r="41" spans="1:6" ht="13.5" thickTop="1">
      <c r="A41" s="36" t="s">
        <v>126</v>
      </c>
      <c r="B41" s="115">
        <f>ROUND((+B40/' BRKR Combined P&amp;L'!D8),3)</f>
        <v>0.51300000000000001</v>
      </c>
      <c r="C41" s="76"/>
      <c r="D41" s="115">
        <f>ROUND((+D40/' BRKR Combined P&amp;L'!F8),3)</f>
        <v>0.46700000000000003</v>
      </c>
      <c r="E41" s="76"/>
      <c r="F41" s="111"/>
    </row>
    <row r="42" spans="1:6" ht="7.5" customHeight="1" thickBot="1">
      <c r="A42" s="37"/>
      <c r="B42" s="113"/>
      <c r="C42" s="106"/>
      <c r="D42" s="113"/>
      <c r="E42" s="106"/>
      <c r="F42" s="114"/>
    </row>
    <row r="43" spans="1:6" ht="13.5" thickBot="1">
      <c r="A43" s="187"/>
      <c r="B43" s="117"/>
      <c r="C43" s="107"/>
      <c r="D43" s="117"/>
      <c r="E43" s="107"/>
      <c r="F43" s="197"/>
    </row>
    <row r="44" spans="1:6" ht="7.5" customHeight="1">
      <c r="A44" s="216"/>
      <c r="B44" s="117"/>
      <c r="C44" s="107"/>
      <c r="D44" s="117"/>
      <c r="E44" s="107"/>
      <c r="F44" s="108"/>
    </row>
    <row r="45" spans="1:6">
      <c r="A45" s="35" t="s">
        <v>84</v>
      </c>
      <c r="B45" s="76"/>
      <c r="C45" s="76"/>
      <c r="D45" s="76"/>
      <c r="E45" s="76"/>
      <c r="F45" s="111"/>
    </row>
    <row r="46" spans="1:6">
      <c r="A46" s="207"/>
      <c r="B46" s="76"/>
      <c r="C46" s="76"/>
      <c r="D46" s="76"/>
      <c r="E46" s="76"/>
      <c r="F46" s="111"/>
    </row>
    <row r="47" spans="1:6">
      <c r="A47" s="35" t="s">
        <v>127</v>
      </c>
      <c r="B47" s="109">
        <f>' BRKR Combined P&amp;L'!D14</f>
        <v>131.80000000000001</v>
      </c>
      <c r="C47" s="110"/>
      <c r="D47" s="109">
        <f>' BRKR Combined P&amp;L'!F14</f>
        <v>121.2</v>
      </c>
      <c r="E47" s="76"/>
      <c r="F47" s="111"/>
    </row>
    <row r="48" spans="1:6">
      <c r="A48" s="36" t="s">
        <v>112</v>
      </c>
      <c r="B48" s="76"/>
      <c r="C48" s="76"/>
      <c r="D48" s="76"/>
      <c r="E48" s="76"/>
      <c r="F48" s="111"/>
    </row>
    <row r="49" spans="1:6">
      <c r="A49" s="36" t="s">
        <v>138</v>
      </c>
      <c r="B49" s="77">
        <v>4.5</v>
      </c>
      <c r="C49" s="77"/>
      <c r="D49" s="77">
        <v>3.8</v>
      </c>
      <c r="E49" s="76"/>
      <c r="F49" s="112"/>
    </row>
    <row r="50" spans="1:6" ht="13.5" thickBot="1">
      <c r="A50" s="35" t="s">
        <v>128</v>
      </c>
      <c r="B50" s="210">
        <f>B47-B49</f>
        <v>127.30000000000001</v>
      </c>
      <c r="C50" s="110"/>
      <c r="D50" s="210">
        <f>D47-D49</f>
        <v>117.4</v>
      </c>
      <c r="E50" s="76"/>
      <c r="F50" s="111"/>
    </row>
    <row r="51" spans="1:6" ht="14" thickTop="1" thickBot="1">
      <c r="A51" s="40"/>
      <c r="B51" s="200"/>
      <c r="C51" s="116"/>
      <c r="D51" s="200"/>
      <c r="E51" s="106"/>
      <c r="F51" s="114"/>
    </row>
    <row r="52" spans="1:6" ht="13.5" thickBot="1">
      <c r="A52" s="38"/>
      <c r="B52" s="115"/>
      <c r="C52" s="76"/>
      <c r="D52" s="115"/>
      <c r="E52" s="76"/>
      <c r="F52" s="41"/>
    </row>
    <row r="53" spans="1:6" ht="7.5" customHeight="1">
      <c r="A53" s="216"/>
      <c r="B53" s="117"/>
      <c r="C53" s="107"/>
      <c r="D53" s="117"/>
      <c r="E53" s="107"/>
      <c r="F53" s="108"/>
    </row>
    <row r="54" spans="1:6">
      <c r="A54" s="43" t="s">
        <v>74</v>
      </c>
      <c r="B54" s="115"/>
      <c r="C54" s="76"/>
      <c r="D54" s="115"/>
      <c r="E54" s="76"/>
      <c r="F54" s="111"/>
    </row>
    <row r="55" spans="1:6">
      <c r="A55" s="208"/>
      <c r="B55" s="115"/>
      <c r="C55" s="76"/>
      <c r="D55" s="115"/>
      <c r="E55" s="76"/>
      <c r="F55" s="111"/>
    </row>
    <row r="56" spans="1:6">
      <c r="A56" s="43" t="s">
        <v>129</v>
      </c>
      <c r="B56" s="118">
        <f>ROUND((+' BRKR Combined P&amp;L'!D25/' BRKR Combined P&amp;L'!D24),3)</f>
        <v>0.32200000000000001</v>
      </c>
      <c r="C56" s="76"/>
      <c r="D56" s="118">
        <f>ROUND((+' BRKR Combined P&amp;L'!F25/' BRKR Combined P&amp;L'!F24),3)</f>
        <v>0.215</v>
      </c>
      <c r="E56" s="76"/>
      <c r="F56" s="119"/>
    </row>
    <row r="57" spans="1:6">
      <c r="A57" s="44" t="s">
        <v>112</v>
      </c>
      <c r="B57" s="118"/>
      <c r="C57" s="76"/>
      <c r="D57" s="118"/>
      <c r="E57" s="76"/>
      <c r="F57" s="111"/>
    </row>
    <row r="58" spans="1:6">
      <c r="A58" s="44" t="s">
        <v>139</v>
      </c>
      <c r="B58" s="118">
        <v>-4.0000000000000001E-3</v>
      </c>
      <c r="C58" s="76"/>
      <c r="D58" s="118">
        <v>-2E-3</v>
      </c>
      <c r="E58" s="76"/>
      <c r="F58" s="111"/>
    </row>
    <row r="59" spans="1:6">
      <c r="A59" s="36" t="s">
        <v>140</v>
      </c>
      <c r="B59" s="204">
        <v>-7.0000000000000001E-3</v>
      </c>
      <c r="C59" s="76"/>
      <c r="D59" s="204">
        <v>2.5999999999999999E-2</v>
      </c>
      <c r="E59" s="76"/>
      <c r="F59" s="111"/>
    </row>
    <row r="60" spans="1:6">
      <c r="A60" s="36" t="s">
        <v>111</v>
      </c>
      <c r="B60" s="211">
        <f>SUM(B58:B59)</f>
        <v>-1.0999999999999999E-2</v>
      </c>
      <c r="C60" s="76"/>
      <c r="D60" s="211">
        <f>SUM(D58:D59)</f>
        <v>2.4E-2</v>
      </c>
      <c r="E60" s="76"/>
      <c r="F60" s="111"/>
    </row>
    <row r="61" spans="1:6" ht="13.5" thickBot="1">
      <c r="A61" s="35" t="s">
        <v>130</v>
      </c>
      <c r="B61" s="212">
        <f>B56+B60</f>
        <v>0.311</v>
      </c>
      <c r="C61" s="110"/>
      <c r="D61" s="212">
        <f>D56+D60</f>
        <v>0.23899999999999999</v>
      </c>
      <c r="E61" s="76"/>
      <c r="F61" s="111"/>
    </row>
    <row r="62" spans="1:6" ht="14" thickTop="1" thickBot="1">
      <c r="A62" s="40"/>
      <c r="B62" s="120"/>
      <c r="C62" s="116"/>
      <c r="D62" s="120"/>
      <c r="E62" s="106"/>
      <c r="F62" s="114"/>
    </row>
    <row r="63" spans="1:6" ht="13.5" thickBot="1">
      <c r="A63" s="38"/>
      <c r="B63" s="115"/>
      <c r="C63" s="76"/>
      <c r="D63" s="115"/>
      <c r="E63" s="76"/>
      <c r="F63" s="41"/>
    </row>
    <row r="64" spans="1:6" ht="7.5" customHeight="1">
      <c r="A64" s="216"/>
      <c r="B64" s="117"/>
      <c r="C64" s="107"/>
      <c r="D64" s="117"/>
      <c r="E64" s="107"/>
      <c r="F64" s="108"/>
    </row>
    <row r="65" spans="1:7">
      <c r="A65" s="43" t="s">
        <v>75</v>
      </c>
      <c r="B65" s="203"/>
      <c r="C65" s="124"/>
      <c r="D65" s="203"/>
      <c r="E65" s="124"/>
      <c r="F65" s="111"/>
    </row>
    <row r="66" spans="1:7">
      <c r="A66" s="208"/>
      <c r="B66" s="203"/>
      <c r="C66" s="124"/>
      <c r="D66" s="203"/>
      <c r="E66" s="124"/>
      <c r="F66" s="111"/>
    </row>
    <row r="67" spans="1:7">
      <c r="A67" s="43" t="s">
        <v>131</v>
      </c>
      <c r="B67" s="121">
        <f>+' BRKR Combined P&amp;L'!D35</f>
        <v>0.37</v>
      </c>
      <c r="C67" s="122"/>
      <c r="D67" s="121">
        <f>+' BRKR Combined P&amp;L'!F35</f>
        <v>7.0000000000000007E-2</v>
      </c>
      <c r="E67" s="122"/>
      <c r="F67" s="123"/>
    </row>
    <row r="68" spans="1:7">
      <c r="A68" s="44" t="s">
        <v>112</v>
      </c>
      <c r="B68" s="124"/>
      <c r="C68" s="124"/>
      <c r="D68" s="124"/>
      <c r="E68" s="124"/>
      <c r="F68" s="111"/>
    </row>
    <row r="69" spans="1:7">
      <c r="A69" s="36" t="s">
        <v>141</v>
      </c>
      <c r="B69" s="188">
        <f>ROUND((+B9/' BRKR Combined P&amp;L'!D39),2)</f>
        <v>0.02</v>
      </c>
      <c r="C69" s="188"/>
      <c r="D69" s="188">
        <f>ROUND((+D9/' BRKR Combined P&amp;L'!F39),2)</f>
        <v>0.01</v>
      </c>
      <c r="E69" s="125"/>
      <c r="F69" s="123"/>
    </row>
    <row r="70" spans="1:7">
      <c r="A70" s="36" t="s">
        <v>142</v>
      </c>
      <c r="B70" s="188">
        <f>ROUND((+B10/' BRKR Combined P&amp;L'!D39),2)</f>
        <v>0.01</v>
      </c>
      <c r="C70" s="188"/>
      <c r="D70" s="188">
        <f>ROUND((+D10/' BRKR Combined P&amp;L'!F39),2)</f>
        <v>-0.01</v>
      </c>
      <c r="E70" s="125"/>
      <c r="F70" s="111"/>
    </row>
    <row r="71" spans="1:7">
      <c r="A71" s="36" t="s">
        <v>144</v>
      </c>
      <c r="B71" s="188">
        <f>ROUND((+B11/' BRKR Combined P&amp;L'!D39),2)</f>
        <v>0.06</v>
      </c>
      <c r="C71" s="188"/>
      <c r="D71" s="188">
        <f>ROUND((+D11/' BRKR Combined P&amp;L'!F39),2)</f>
        <v>0.06</v>
      </c>
      <c r="E71" s="125"/>
      <c r="F71" s="111"/>
    </row>
    <row r="72" spans="1:7">
      <c r="A72" s="36" t="s">
        <v>143</v>
      </c>
      <c r="B72" s="188">
        <f>ROUND((+B12/' BRKR Combined P&amp;L'!D39),2)</f>
        <v>0.01</v>
      </c>
      <c r="C72" s="188"/>
      <c r="D72" s="188">
        <f>ROUND((+D12/' BRKR Combined P&amp;L'!F39),2)</f>
        <v>0.04</v>
      </c>
      <c r="E72" s="125"/>
      <c r="F72" s="111"/>
    </row>
    <row r="73" spans="1:7">
      <c r="A73" s="44" t="s">
        <v>145</v>
      </c>
      <c r="B73" s="205">
        <f>ROUND(((B20+' BRKR Combined P&amp;L'!D25)/' BRKR Combined P&amp;L'!D39),2)-0.01</f>
        <v>-0.03</v>
      </c>
      <c r="C73" s="188"/>
      <c r="D73" s="205">
        <f>ROUND(((D20+' BRKR Combined P&amp;L'!F25)/' BRKR Combined P&amp;L'!F39),2)</f>
        <v>-0.03</v>
      </c>
      <c r="E73" s="125"/>
      <c r="F73" s="111"/>
    </row>
    <row r="74" spans="1:7" s="30" customFormat="1">
      <c r="A74" s="36" t="s">
        <v>132</v>
      </c>
      <c r="B74" s="213">
        <f>SUM(B69:B73)</f>
        <v>6.9999999999999993E-2</v>
      </c>
      <c r="C74" s="125"/>
      <c r="D74" s="213">
        <f>SUM(D69:D73)</f>
        <v>7.0000000000000007E-2</v>
      </c>
      <c r="E74" s="125"/>
      <c r="F74" s="111"/>
      <c r="G74" s="41"/>
    </row>
    <row r="75" spans="1:7" ht="13.5" thickBot="1">
      <c r="A75" s="43" t="s">
        <v>133</v>
      </c>
      <c r="B75" s="214">
        <f>B67+B74</f>
        <v>0.44</v>
      </c>
      <c r="C75" s="124"/>
      <c r="D75" s="214">
        <f>SUM(D67:D73)</f>
        <v>0.14000000000000001</v>
      </c>
      <c r="E75" s="124"/>
      <c r="F75" s="111"/>
    </row>
    <row r="76" spans="1:7" ht="14" thickTop="1" thickBot="1">
      <c r="A76" s="45"/>
      <c r="B76" s="206"/>
      <c r="C76" s="126"/>
      <c r="D76" s="206"/>
      <c r="E76" s="126"/>
      <c r="F76" s="114"/>
    </row>
    <row r="77" spans="1:7" ht="13.5" thickBot="1">
      <c r="A77" s="38"/>
      <c r="B77" s="115"/>
      <c r="C77" s="76"/>
      <c r="D77" s="115"/>
      <c r="E77" s="76"/>
    </row>
    <row r="78" spans="1:7" ht="7.5" customHeight="1">
      <c r="A78" s="216"/>
      <c r="B78" s="117"/>
      <c r="C78" s="107"/>
      <c r="D78" s="117"/>
      <c r="E78" s="107"/>
      <c r="F78" s="108"/>
    </row>
    <row r="79" spans="1:7">
      <c r="A79" s="35" t="s">
        <v>63</v>
      </c>
      <c r="B79" s="109"/>
      <c r="C79" s="76"/>
      <c r="D79" s="109"/>
      <c r="E79" s="76"/>
      <c r="F79" s="111"/>
    </row>
    <row r="80" spans="1:7">
      <c r="A80" s="207"/>
      <c r="B80" s="109"/>
      <c r="C80" s="76"/>
      <c r="D80" s="109"/>
      <c r="E80" s="76"/>
      <c r="F80" s="111"/>
    </row>
    <row r="81" spans="1:7">
      <c r="A81" s="35" t="s">
        <v>134</v>
      </c>
      <c r="B81" s="109">
        <f>+'Cash Flow'!E23</f>
        <v>98.000000000000028</v>
      </c>
      <c r="C81" s="76"/>
      <c r="D81" s="109">
        <f>+'Cash Flow'!G23</f>
        <v>35.000000000000036</v>
      </c>
      <c r="E81" s="76"/>
      <c r="F81" s="111"/>
    </row>
    <row r="82" spans="1:7">
      <c r="A82" s="36" t="s">
        <v>112</v>
      </c>
      <c r="B82" s="76"/>
      <c r="C82" s="76"/>
      <c r="D82" s="76"/>
      <c r="E82" s="76"/>
      <c r="F82" s="111"/>
    </row>
    <row r="83" spans="1:7">
      <c r="A83" s="36" t="s">
        <v>146</v>
      </c>
      <c r="B83" s="77">
        <f>+'Cash Flow'!E28</f>
        <v>-24.7</v>
      </c>
      <c r="C83" s="76"/>
      <c r="D83" s="77">
        <f>+'Cash Flow'!G28</f>
        <v>-30.5</v>
      </c>
      <c r="E83" s="76"/>
      <c r="F83" s="111"/>
    </row>
    <row r="84" spans="1:7" ht="13.5" thickBot="1">
      <c r="A84" s="35" t="s">
        <v>64</v>
      </c>
      <c r="B84" s="215">
        <f>+B81+B83</f>
        <v>73.300000000000026</v>
      </c>
      <c r="C84" s="76"/>
      <c r="D84" s="215">
        <f>+D81+D83</f>
        <v>4.5000000000000355</v>
      </c>
      <c r="E84" s="76"/>
      <c r="F84" s="111"/>
    </row>
    <row r="85" spans="1:7" ht="14" thickTop="1" thickBot="1">
      <c r="A85" s="40"/>
      <c r="B85" s="127"/>
      <c r="C85" s="106"/>
      <c r="D85" s="127"/>
      <c r="E85" s="106"/>
      <c r="F85" s="114"/>
    </row>
    <row r="86" spans="1:7" s="57" customFormat="1" ht="13.9" customHeight="1">
      <c r="A86" s="32"/>
      <c r="B86" s="90"/>
      <c r="C86" s="90"/>
      <c r="D86" s="90"/>
      <c r="E86" s="76"/>
      <c r="F86" s="90"/>
      <c r="G86" s="90"/>
    </row>
    <row r="87" spans="1:7" s="57" customFormat="1" ht="13.9" customHeight="1">
      <c r="A87" s="32"/>
      <c r="B87" s="90"/>
      <c r="C87" s="90"/>
      <c r="D87" s="90"/>
      <c r="E87" s="76"/>
      <c r="F87" s="90"/>
      <c r="G87" s="90"/>
    </row>
    <row r="88" spans="1:7" s="57" customFormat="1" ht="27" customHeight="1">
      <c r="A88" s="242" t="s">
        <v>94</v>
      </c>
      <c r="B88" s="242"/>
      <c r="C88" s="242"/>
      <c r="D88" s="242"/>
      <c r="E88" s="242"/>
      <c r="F88" s="90"/>
      <c r="G88" s="90"/>
    </row>
    <row r="89" spans="1:7" ht="13.9" customHeight="1">
      <c r="A89" s="242"/>
      <c r="B89" s="242"/>
      <c r="C89" s="242"/>
      <c r="D89" s="242"/>
      <c r="E89" s="76"/>
    </row>
    <row r="90" spans="1:7" ht="37.5" customHeight="1">
      <c r="A90" s="242" t="s">
        <v>95</v>
      </c>
      <c r="B90" s="242"/>
      <c r="C90" s="242"/>
      <c r="D90" s="242"/>
      <c r="E90" s="242"/>
    </row>
    <row r="91" spans="1:7" ht="13.9" customHeight="1">
      <c r="A91" s="73"/>
      <c r="B91" s="67"/>
      <c r="C91" s="76"/>
      <c r="D91" s="67"/>
      <c r="E91" s="76"/>
    </row>
    <row r="92" spans="1:7" ht="31.5" customHeight="1">
      <c r="A92" s="242" t="s">
        <v>96</v>
      </c>
      <c r="B92" s="242"/>
      <c r="C92" s="242"/>
      <c r="D92" s="242"/>
      <c r="E92" s="242"/>
    </row>
    <row r="93" spans="1:7" ht="13.9" customHeight="1"/>
    <row r="94" spans="1:7" ht="13.9" customHeight="1"/>
    <row r="95" spans="1:7" ht="13.9" customHeight="1">
      <c r="A95" s="79"/>
    </row>
  </sheetData>
  <mergeCells count="6">
    <mergeCell ref="A88:E88"/>
    <mergeCell ref="A92:E92"/>
    <mergeCell ref="A90:E90"/>
    <mergeCell ref="B4:D4"/>
    <mergeCell ref="A89:D89"/>
    <mergeCell ref="A6:D6"/>
  </mergeCells>
  <pageMargins left="0.7" right="0.7" top="0.75" bottom="0.75" header="0.3" footer="0.3"/>
  <pageSetup scale="99" fitToHeight="0" orientation="portrait" r:id="rId1"/>
  <rowBreaks count="1" manualBreakCount="1">
    <brk id="52" max="5" man="1"/>
  </rowBreaks>
  <customProperties>
    <customPr name="EpmWorksheetKeyString_GUID" r:id="rId2"/>
    <customPr name="FPMExcelClientCellBasedFunctionStatus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59"/>
  <sheetViews>
    <sheetView showGridLines="0" zoomScale="90" zoomScaleNormal="90" workbookViewId="0">
      <selection activeCell="J7" sqref="J7"/>
    </sheetView>
  </sheetViews>
  <sheetFormatPr defaultColWidth="8.796875" defaultRowHeight="13"/>
  <cols>
    <col min="1" max="1" width="72.296875" style="48" customWidth="1"/>
    <col min="2" max="2" width="17.5" style="66" customWidth="1"/>
    <col min="3" max="3" width="2.296875" style="66" customWidth="1"/>
    <col min="4" max="4" width="18.69921875" style="66" customWidth="1"/>
    <col min="5" max="5" width="12.59765625" style="48" customWidth="1"/>
    <col min="6" max="16384" width="8.796875" style="48"/>
  </cols>
  <sheetData>
    <row r="1" spans="1:4" ht="14">
      <c r="A1" s="234" t="s">
        <v>38</v>
      </c>
      <c r="B1" s="178"/>
      <c r="C1" s="178"/>
      <c r="D1" s="179"/>
    </row>
    <row r="2" spans="1:4" ht="14">
      <c r="A2" s="234" t="s">
        <v>148</v>
      </c>
      <c r="B2" s="178"/>
      <c r="C2" s="178"/>
      <c r="D2" s="179"/>
    </row>
    <row r="3" spans="1:4" ht="14">
      <c r="A3" s="234" t="s">
        <v>147</v>
      </c>
      <c r="B3" s="178"/>
      <c r="C3" s="178"/>
      <c r="D3" s="180"/>
    </row>
    <row r="4" spans="1:4" ht="13.5" thickBot="1">
      <c r="A4" s="46"/>
      <c r="B4" s="243" t="s">
        <v>106</v>
      </c>
      <c r="C4" s="243"/>
      <c r="D4" s="243"/>
    </row>
    <row r="5" spans="1:4" ht="13.5" thickBot="1">
      <c r="A5" s="49"/>
      <c r="B5" s="181">
        <v>2021</v>
      </c>
      <c r="C5" s="94"/>
      <c r="D5" s="181">
        <v>2020</v>
      </c>
    </row>
    <row r="6" spans="1:4" ht="7.5" customHeight="1">
      <c r="A6" s="228"/>
      <c r="B6" s="229"/>
      <c r="C6" s="182"/>
      <c r="D6" s="230"/>
    </row>
    <row r="7" spans="1:4">
      <c r="A7" s="231" t="s">
        <v>78</v>
      </c>
      <c r="B7" s="92"/>
      <c r="C7" s="80"/>
      <c r="D7" s="227"/>
    </row>
    <row r="8" spans="1:4">
      <c r="A8" s="50" t="s">
        <v>151</v>
      </c>
      <c r="B8" s="109">
        <v>159.4</v>
      </c>
      <c r="C8" s="184"/>
      <c r="D8" s="191">
        <v>120.9</v>
      </c>
    </row>
    <row r="9" spans="1:4">
      <c r="A9" s="50" t="s">
        <v>152</v>
      </c>
      <c r="B9" s="77">
        <v>192.4</v>
      </c>
      <c r="C9" s="184"/>
      <c r="D9" s="192">
        <v>140.5</v>
      </c>
    </row>
    <row r="10" spans="1:4">
      <c r="A10" s="50" t="s">
        <v>153</v>
      </c>
      <c r="B10" s="77">
        <v>154.4</v>
      </c>
      <c r="C10" s="184"/>
      <c r="D10" s="192">
        <v>120.1</v>
      </c>
    </row>
    <row r="11" spans="1:4">
      <c r="A11" s="50" t="s">
        <v>154</v>
      </c>
      <c r="B11" s="77">
        <v>52.4</v>
      </c>
      <c r="C11" s="184"/>
      <c r="D11" s="192">
        <v>46.2</v>
      </c>
    </row>
    <row r="12" spans="1:4">
      <c r="A12" s="50" t="s">
        <v>155</v>
      </c>
      <c r="B12" s="77">
        <v>-3.9</v>
      </c>
      <c r="C12" s="184"/>
      <c r="D12" s="192">
        <v>-3.7</v>
      </c>
    </row>
    <row r="13" spans="1:4" ht="13.5" thickBot="1">
      <c r="A13" s="233" t="s">
        <v>167</v>
      </c>
      <c r="B13" s="223">
        <f>SUM(B7:B12)</f>
        <v>554.70000000000005</v>
      </c>
      <c r="C13" s="222"/>
      <c r="D13" s="224">
        <f>SUM(D7:D12)</f>
        <v>424</v>
      </c>
    </row>
    <row r="14" spans="1:4" ht="7.5" customHeight="1" thickTop="1" thickBot="1">
      <c r="A14" s="51"/>
      <c r="B14" s="225"/>
      <c r="C14" s="98"/>
      <c r="D14" s="226"/>
    </row>
    <row r="15" spans="1:4" ht="13.5" thickBot="1"/>
    <row r="16" spans="1:4" ht="7.5" customHeight="1">
      <c r="A16" s="232"/>
      <c r="B16" s="183"/>
      <c r="C16" s="183"/>
      <c r="D16" s="190"/>
    </row>
    <row r="17" spans="1:4">
      <c r="A17" s="231" t="s">
        <v>79</v>
      </c>
      <c r="B17" s="92"/>
      <c r="C17" s="80"/>
      <c r="D17" s="227"/>
    </row>
    <row r="18" spans="1:4">
      <c r="A18" s="50" t="s">
        <v>156</v>
      </c>
      <c r="B18" s="109">
        <v>119</v>
      </c>
      <c r="C18" s="184"/>
      <c r="D18" s="191">
        <v>109.4</v>
      </c>
    </row>
    <row r="19" spans="1:4">
      <c r="A19" s="50" t="s">
        <v>157</v>
      </c>
      <c r="B19" s="77">
        <v>219.9</v>
      </c>
      <c r="C19" s="184"/>
      <c r="D19" s="192">
        <v>144.9</v>
      </c>
    </row>
    <row r="20" spans="1:4">
      <c r="A20" s="50" t="s">
        <v>158</v>
      </c>
      <c r="B20" s="77">
        <v>180.5</v>
      </c>
      <c r="C20" s="184"/>
      <c r="D20" s="192">
        <v>137.19999999999999</v>
      </c>
    </row>
    <row r="21" spans="1:4">
      <c r="A21" s="50" t="s">
        <v>159</v>
      </c>
      <c r="B21" s="77">
        <v>35.299999999999997</v>
      </c>
      <c r="C21" s="184"/>
      <c r="D21" s="192">
        <v>32.5</v>
      </c>
    </row>
    <row r="22" spans="1:4" ht="13.5" thickBot="1">
      <c r="A22" s="233" t="s">
        <v>167</v>
      </c>
      <c r="B22" s="223">
        <f>SUM(B18:B21)</f>
        <v>554.69999999999993</v>
      </c>
      <c r="C22" s="222"/>
      <c r="D22" s="224">
        <f>SUM(D18:D21)</f>
        <v>424</v>
      </c>
    </row>
    <row r="23" spans="1:4" ht="7.5" customHeight="1" thickTop="1" thickBot="1">
      <c r="A23" s="51"/>
      <c r="B23" s="225"/>
      <c r="C23" s="98"/>
      <c r="D23" s="226"/>
    </row>
    <row r="24" spans="1:4" ht="13.5" thickBot="1"/>
    <row r="25" spans="1:4" ht="13.5" thickBot="1">
      <c r="A25" s="52" t="s">
        <v>80</v>
      </c>
      <c r="B25" s="245" t="s">
        <v>81</v>
      </c>
      <c r="C25" s="246"/>
      <c r="D25" s="247"/>
    </row>
    <row r="26" spans="1:4">
      <c r="A26" s="53" t="s">
        <v>166</v>
      </c>
      <c r="B26" s="67">
        <f>+' BRKR Combined P&amp;L'!F8</f>
        <v>424</v>
      </c>
      <c r="C26" s="70"/>
      <c r="D26" s="193">
        <v>461.4</v>
      </c>
    </row>
    <row r="27" spans="1:4">
      <c r="A27" s="54" t="s">
        <v>112</v>
      </c>
      <c r="B27" s="68"/>
      <c r="C27" s="68"/>
      <c r="D27" s="72"/>
    </row>
    <row r="28" spans="1:4">
      <c r="A28" s="54" t="s">
        <v>160</v>
      </c>
      <c r="B28" s="75">
        <v>3.2</v>
      </c>
      <c r="C28" s="69"/>
      <c r="D28" s="194">
        <v>4.3</v>
      </c>
    </row>
    <row r="29" spans="1:4">
      <c r="A29" s="54" t="s">
        <v>161</v>
      </c>
      <c r="B29" s="75">
        <v>100.7</v>
      </c>
      <c r="C29" s="69"/>
      <c r="D29" s="194">
        <v>-36.200000000000003</v>
      </c>
    </row>
    <row r="30" spans="1:4">
      <c r="A30" s="54" t="s">
        <v>162</v>
      </c>
      <c r="B30" s="141">
        <v>26.8</v>
      </c>
      <c r="C30" s="70"/>
      <c r="D30" s="217">
        <v>-5.5</v>
      </c>
    </row>
    <row r="31" spans="1:4">
      <c r="A31" s="54" t="s">
        <v>111</v>
      </c>
      <c r="B31" s="75">
        <f>SUM(B28:B30)</f>
        <v>130.70000000000002</v>
      </c>
      <c r="C31" s="70"/>
      <c r="D31" s="194">
        <f>SUM(D28:D30)</f>
        <v>-37.400000000000006</v>
      </c>
    </row>
    <row r="32" spans="1:4" ht="13.5" thickBot="1">
      <c r="A32" s="53" t="s">
        <v>163</v>
      </c>
      <c r="B32" s="220">
        <f>+B26+B31</f>
        <v>554.70000000000005</v>
      </c>
      <c r="C32" s="70"/>
      <c r="D32" s="221">
        <f>+D26+D31</f>
        <v>424</v>
      </c>
    </row>
    <row r="33" spans="1:4" ht="13.5" thickTop="1">
      <c r="A33" s="61" t="s">
        <v>164</v>
      </c>
      <c r="B33" s="65">
        <f>ROUND((B32-B26)/B26,3)</f>
        <v>0.308</v>
      </c>
      <c r="C33" s="70"/>
      <c r="D33" s="195">
        <f>ROUND((D32-D26)/D26,3)</f>
        <v>-8.1000000000000003E-2</v>
      </c>
    </row>
    <row r="34" spans="1:4" ht="13.5" thickBot="1">
      <c r="A34" s="62" t="s">
        <v>165</v>
      </c>
      <c r="B34" s="74">
        <f>ROUND((+B29/B26),3)</f>
        <v>0.23799999999999999</v>
      </c>
      <c r="C34" s="71"/>
      <c r="D34" s="196">
        <v>-7.9000000000000001E-2</v>
      </c>
    </row>
    <row r="35" spans="1:4" ht="13.5" thickBot="1">
      <c r="A35" s="63"/>
      <c r="B35" s="65"/>
      <c r="C35" s="70"/>
      <c r="D35" s="65"/>
    </row>
    <row r="36" spans="1:4" ht="15.5" thickBot="1">
      <c r="A36" s="52" t="s">
        <v>80</v>
      </c>
      <c r="B36" s="248" t="s">
        <v>92</v>
      </c>
      <c r="C36" s="249"/>
      <c r="D36" s="250"/>
    </row>
    <row r="37" spans="1:4">
      <c r="A37" s="53" t="s">
        <v>166</v>
      </c>
      <c r="B37" s="67">
        <f>+D43</f>
        <v>381.5</v>
      </c>
      <c r="C37" s="70"/>
      <c r="D37" s="193">
        <v>416.8</v>
      </c>
    </row>
    <row r="38" spans="1:4">
      <c r="A38" s="54" t="s">
        <v>112</v>
      </c>
      <c r="B38" s="68"/>
      <c r="C38" s="68"/>
      <c r="D38" s="72"/>
    </row>
    <row r="39" spans="1:4">
      <c r="A39" s="54" t="s">
        <v>160</v>
      </c>
      <c r="B39" s="75">
        <v>3.2</v>
      </c>
      <c r="C39" s="69"/>
      <c r="D39" s="194">
        <v>3.3</v>
      </c>
    </row>
    <row r="40" spans="1:4">
      <c r="A40" s="54" t="s">
        <v>161</v>
      </c>
      <c r="B40" s="75">
        <v>97.7</v>
      </c>
      <c r="C40" s="69"/>
      <c r="D40" s="194">
        <v>-34.299999999999997</v>
      </c>
    </row>
    <row r="41" spans="1:4">
      <c r="A41" s="54" t="s">
        <v>162</v>
      </c>
      <c r="B41" s="141">
        <v>23.8</v>
      </c>
      <c r="C41" s="70"/>
      <c r="D41" s="217">
        <v>-4.3</v>
      </c>
    </row>
    <row r="42" spans="1:4">
      <c r="A42" s="54" t="s">
        <v>111</v>
      </c>
      <c r="B42" s="75">
        <f>SUM(B39:B41)</f>
        <v>124.7</v>
      </c>
      <c r="C42" s="70"/>
      <c r="D42" s="194">
        <f>SUM(D39:D41)</f>
        <v>-35.299999999999997</v>
      </c>
    </row>
    <row r="43" spans="1:4" ht="13.5" thickBot="1">
      <c r="A43" s="53" t="s">
        <v>163</v>
      </c>
      <c r="B43" s="220">
        <f>+B37+B42</f>
        <v>506.2</v>
      </c>
      <c r="C43" s="70"/>
      <c r="D43" s="221">
        <f>+D37+D42</f>
        <v>381.5</v>
      </c>
    </row>
    <row r="44" spans="1:4" ht="13.5" thickTop="1">
      <c r="A44" s="61" t="s">
        <v>164</v>
      </c>
      <c r="B44" s="65">
        <f>ROUND(((B43-B37)/B37),3)</f>
        <v>0.32700000000000001</v>
      </c>
      <c r="C44" s="70"/>
      <c r="D44" s="195">
        <f>ROUND(((D43-D37)/D37),3)</f>
        <v>-8.5000000000000006E-2</v>
      </c>
    </row>
    <row r="45" spans="1:4" ht="13.5" thickBot="1">
      <c r="A45" s="62" t="s">
        <v>165</v>
      </c>
      <c r="B45" s="74">
        <f>ROUND((+B40/B37),3)</f>
        <v>0.25600000000000001</v>
      </c>
      <c r="C45" s="71"/>
      <c r="D45" s="196">
        <f>ROUND((+D40/D37),3)</f>
        <v>-8.2000000000000003E-2</v>
      </c>
    </row>
    <row r="46" spans="1:4" ht="13.5" thickBot="1"/>
    <row r="47" spans="1:4" ht="13.5" thickBot="1">
      <c r="A47" s="52" t="s">
        <v>80</v>
      </c>
      <c r="B47" s="245" t="s">
        <v>88</v>
      </c>
      <c r="C47" s="246"/>
      <c r="D47" s="247"/>
    </row>
    <row r="48" spans="1:4">
      <c r="A48" s="53" t="s">
        <v>166</v>
      </c>
      <c r="B48" s="67">
        <f>+D54</f>
        <v>42.5</v>
      </c>
      <c r="C48" s="70"/>
      <c r="D48" s="193">
        <v>44.6</v>
      </c>
    </row>
    <row r="49" spans="1:4">
      <c r="A49" s="54" t="s">
        <v>112</v>
      </c>
      <c r="B49" s="68"/>
      <c r="C49" s="68"/>
      <c r="D49" s="72"/>
    </row>
    <row r="50" spans="1:4">
      <c r="A50" s="54" t="s">
        <v>160</v>
      </c>
      <c r="B50" s="75">
        <v>0</v>
      </c>
      <c r="C50" s="69"/>
      <c r="D50" s="194">
        <v>1</v>
      </c>
    </row>
    <row r="51" spans="1:4">
      <c r="A51" s="54" t="s">
        <v>161</v>
      </c>
      <c r="B51" s="75">
        <v>3</v>
      </c>
      <c r="C51" s="69"/>
      <c r="D51" s="194">
        <v>-1.9</v>
      </c>
    </row>
    <row r="52" spans="1:4">
      <c r="A52" s="54" t="s">
        <v>162</v>
      </c>
      <c r="B52" s="141">
        <v>3</v>
      </c>
      <c r="C52" s="70"/>
      <c r="D52" s="217">
        <v>-1.2</v>
      </c>
    </row>
    <row r="53" spans="1:4">
      <c r="A53" s="54" t="s">
        <v>111</v>
      </c>
      <c r="B53" s="219">
        <f>SUM(B50:B52)</f>
        <v>6</v>
      </c>
      <c r="C53" s="70"/>
      <c r="D53" s="218">
        <f>SUM(D50:D52)</f>
        <v>-2.0999999999999996</v>
      </c>
    </row>
    <row r="54" spans="1:4" ht="13.5" thickBot="1">
      <c r="A54" s="53" t="s">
        <v>163</v>
      </c>
      <c r="B54" s="220">
        <f>+B48+B53</f>
        <v>48.5</v>
      </c>
      <c r="C54" s="70"/>
      <c r="D54" s="221">
        <f>+D48+D53</f>
        <v>42.5</v>
      </c>
    </row>
    <row r="55" spans="1:4" ht="13.5" thickTop="1">
      <c r="A55" s="61" t="s">
        <v>164</v>
      </c>
      <c r="B55" s="65">
        <f>ROUND(((B54-B48)/B48),3)</f>
        <v>0.14099999999999999</v>
      </c>
      <c r="C55" s="70"/>
      <c r="D55" s="195">
        <f>ROUND(((D54-D48)/D48),3)</f>
        <v>-4.7E-2</v>
      </c>
    </row>
    <row r="56" spans="1:4" ht="13.5" thickBot="1">
      <c r="A56" s="62" t="s">
        <v>165</v>
      </c>
      <c r="B56" s="74">
        <f>ROUND((+B51/B48),3)</f>
        <v>7.0999999999999994E-2</v>
      </c>
      <c r="C56" s="71"/>
      <c r="D56" s="196">
        <f>ROUND((+D51/D48),3)</f>
        <v>-4.2999999999999997E-2</v>
      </c>
    </row>
    <row r="57" spans="1:4">
      <c r="A57" s="63"/>
      <c r="B57" s="185"/>
      <c r="C57" s="70"/>
      <c r="D57" s="186"/>
    </row>
    <row r="58" spans="1:4" ht="15.5">
      <c r="A58" s="64" t="s">
        <v>107</v>
      </c>
      <c r="B58" s="80"/>
      <c r="C58" s="80"/>
      <c r="D58" s="80"/>
    </row>
    <row r="59" spans="1:4">
      <c r="A59" s="64"/>
      <c r="B59" s="80"/>
      <c r="C59" s="80"/>
      <c r="D59" s="80"/>
    </row>
  </sheetData>
  <mergeCells count="4">
    <mergeCell ref="B4:D4"/>
    <mergeCell ref="B47:D47"/>
    <mergeCell ref="B25:D25"/>
    <mergeCell ref="B36:D36"/>
  </mergeCells>
  <pageMargins left="0.7" right="0.7" top="0.7" bottom="0.7" header="0.3" footer="0.3"/>
  <pageSetup scale="76" fitToHeight="0" orientation="portrait" horizontalDpi="1200" verticalDpi="120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BRKR BS</vt:lpstr>
      <vt:lpstr> BRKR Combined P&amp;L</vt:lpstr>
      <vt:lpstr>Cash Flow</vt:lpstr>
      <vt:lpstr>Non GAAP Recon</vt:lpstr>
      <vt:lpstr>Revenue</vt:lpstr>
      <vt:lpstr>' BRKR Combined P&amp;L'!Print_Area</vt:lpstr>
      <vt:lpstr>'BRKR BS'!Print_Area</vt:lpstr>
      <vt:lpstr>'Cash Flow'!Print_Area</vt:lpstr>
      <vt:lpstr>'Non GAAP Recon'!Print_Area</vt:lpstr>
      <vt:lpstr>Revenue!Print_Area</vt:lpstr>
      <vt:lpstr>'Non GAAP Recon'!Print_Titles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Minkova, Miroslava</cp:lastModifiedBy>
  <cp:lastPrinted>2021-05-04T18:15:03Z</cp:lastPrinted>
  <dcterms:created xsi:type="dcterms:W3CDTF">2001-02-22T14:58:12Z</dcterms:created>
  <dcterms:modified xsi:type="dcterms:W3CDTF">2021-05-04T18:49:48Z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f7822-6f62-4076-898c-e776a1ec3415_Enabled">
    <vt:lpwstr>true</vt:lpwstr>
  </property>
  <property fmtid="{D5CDD505-2E9C-101B-9397-08002B2CF9AE}" pid="3" name="MSIP_Label_c62f7822-6f62-4076-898c-e776a1ec3415_SetDate">
    <vt:lpwstr>2021-02-04T00:09:46Z</vt:lpwstr>
  </property>
  <property fmtid="{D5CDD505-2E9C-101B-9397-08002B2CF9AE}" pid="4" name="MSIP_Label_c62f7822-6f62-4076-898c-e776a1ec3415_Method">
    <vt:lpwstr>Privileged</vt:lpwstr>
  </property>
  <property fmtid="{D5CDD505-2E9C-101B-9397-08002B2CF9AE}" pid="5" name="MSIP_Label_c62f7822-6f62-4076-898c-e776a1ec3415_Name">
    <vt:lpwstr>Public</vt:lpwstr>
  </property>
  <property fmtid="{D5CDD505-2E9C-101B-9397-08002B2CF9AE}" pid="6" name="MSIP_Label_c62f7822-6f62-4076-898c-e776a1ec3415_SiteId">
    <vt:lpwstr>375ce1b8-8db1-479b-a12c-06fa9d2a2eaf</vt:lpwstr>
  </property>
  <property fmtid="{D5CDD505-2E9C-101B-9397-08002B2CF9AE}" pid="7" name="MSIP_Label_c62f7822-6f62-4076-898c-e776a1ec3415_ActionId">
    <vt:lpwstr>3b35e401-32f9-488f-85b2-df0eed271445</vt:lpwstr>
  </property>
  <property fmtid="{D5CDD505-2E9C-101B-9397-08002B2CF9AE}" pid="8" name="MSIP_Label_c62f7822-6f62-4076-898c-e776a1ec3415_ContentBits">
    <vt:lpwstr>0</vt:lpwstr>
  </property>
</Properties>
</file>