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Q:\BRKR\Finance\BDAL Finance\Bruker BioSciences\BRKR Investor Relations\Earnings Calls\2020\Q3 2020\Final Q3 2020 Docs\"/>
    </mc:Choice>
  </mc:AlternateContent>
  <xr:revisionPtr revIDLastSave="0" documentId="13_ncr:1_{A58FCECF-C959-410A-B875-C1B27C6BD5A2}" xr6:coauthVersionLast="44" xr6:coauthVersionMax="45" xr10:uidLastSave="{00000000-0000-0000-0000-000000000000}"/>
  <bookViews>
    <workbookView xWindow="-108" yWindow="-108" windowWidth="23256" windowHeight="12576" tabRatio="603" xr2:uid="{00000000-000D-0000-FFFF-FFFF00000000}"/>
  </bookViews>
  <sheets>
    <sheet name="BRKR BS" sheetId="101" r:id="rId1"/>
    <sheet name=" BRKR Combined P&amp;L" sheetId="115" r:id="rId2"/>
    <sheet name="Cash Flow" sheetId="129" r:id="rId3"/>
    <sheet name="Non GAAP Recon" sheetId="128" r:id="rId4"/>
    <sheet name="Revenue" sheetId="130" r:id="rId5"/>
  </sheets>
  <definedNames>
    <definedName name="__FPMExcelClient_CellBasedFunctionStatus" localSheetId="3" hidden="1">"2_1_2_2_2_2"</definedName>
    <definedName name="_Order1" hidden="1">255</definedName>
    <definedName name="csDesignMode">1</definedName>
    <definedName name="pbStartPageNumber">1</definedName>
    <definedName name="pbUpdatePageNumbering">TRUE</definedName>
    <definedName name="_xlnm.Print_Area" localSheetId="1">' BRKR Combined P&amp;L'!$A$1:$J$41</definedName>
    <definedName name="_xlnm.Print_Area" localSheetId="0">'BRKR BS'!$A$1:$M$52</definedName>
    <definedName name="_xlnm.Print_Area" localSheetId="2">'Cash Flow'!$A$1:$K$50</definedName>
    <definedName name="_xlnm.Print_Area" localSheetId="3">'Non GAAP Recon'!$A$1:$I$82</definedName>
    <definedName name="_xlnm.Print_Area" localSheetId="4">Revenue!$A$1:$I$54</definedName>
    <definedName name="_xlnm.Print_Titles" localSheetId="3">'Non GAAP Recon'!$1:$5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4" i="101" l="1"/>
  <c r="F19" i="101"/>
  <c r="F34" i="101"/>
  <c r="F29" i="101"/>
  <c r="E8" i="129" l="1"/>
  <c r="G8" i="129"/>
  <c r="I8" i="129"/>
  <c r="K8" i="129"/>
  <c r="B7" i="128"/>
  <c r="D7" i="128"/>
  <c r="F7" i="128"/>
  <c r="H7" i="128"/>
  <c r="D52" i="130" l="1"/>
  <c r="E32" i="129" l="1"/>
  <c r="F69" i="128" l="1"/>
  <c r="H30" i="130" l="1"/>
  <c r="D30" i="130"/>
  <c r="F75" i="128" l="1"/>
  <c r="B75" i="128"/>
  <c r="B64" i="128" l="1"/>
  <c r="B65" i="128"/>
  <c r="B66" i="128"/>
  <c r="B67" i="128"/>
  <c r="B69" i="128" l="1"/>
  <c r="B38" i="130" l="1"/>
  <c r="F48" i="130"/>
  <c r="F47" i="130"/>
  <c r="F46" i="130"/>
  <c r="B48" i="130"/>
  <c r="B47" i="130"/>
  <c r="B46" i="130"/>
  <c r="B27" i="130"/>
  <c r="F16" i="130"/>
  <c r="B16" i="130"/>
  <c r="H28" i="128" l="1"/>
  <c r="F28" i="128"/>
  <c r="D28" i="128"/>
  <c r="B28" i="128"/>
  <c r="I45" i="129"/>
  <c r="I32" i="129"/>
  <c r="E45" i="129"/>
  <c r="G23" i="129"/>
  <c r="G32" i="129"/>
  <c r="G45" i="129"/>
  <c r="H17" i="115"/>
  <c r="H11" i="115"/>
  <c r="H19" i="115" l="1"/>
  <c r="H24" i="115" s="1"/>
  <c r="G47" i="129"/>
  <c r="H27" i="115" l="1"/>
  <c r="I23" i="129" s="1"/>
  <c r="I47" i="129" s="1"/>
  <c r="I49" i="129" s="1"/>
  <c r="H49" i="130"/>
  <c r="H50" i="130" s="1"/>
  <c r="F49" i="130"/>
  <c r="H38" i="130"/>
  <c r="H39" i="130" s="1"/>
  <c r="F38" i="130"/>
  <c r="H27" i="130"/>
  <c r="H28" i="130" s="1"/>
  <c r="H29" i="130" s="1"/>
  <c r="F27" i="130"/>
  <c r="F22" i="130"/>
  <c r="F30" i="130" s="1"/>
  <c r="F19" i="130"/>
  <c r="H19" i="130"/>
  <c r="H12" i="130"/>
  <c r="F12" i="130"/>
  <c r="H75" i="128"/>
  <c r="H69" i="128"/>
  <c r="H58" i="128"/>
  <c r="F58" i="128"/>
  <c r="H45" i="128"/>
  <c r="H48" i="128" s="1"/>
  <c r="F45" i="128"/>
  <c r="H40" i="128"/>
  <c r="F40" i="128"/>
  <c r="H13" i="128"/>
  <c r="F13" i="128"/>
  <c r="K32" i="129"/>
  <c r="H30" i="115" l="1"/>
  <c r="F48" i="128"/>
  <c r="F28" i="130"/>
  <c r="F29" i="130" s="1"/>
  <c r="F44" i="130"/>
  <c r="F52" i="130" s="1"/>
  <c r="H51" i="130"/>
  <c r="H40" i="130"/>
  <c r="F33" i="130"/>
  <c r="F41" i="130" s="1"/>
  <c r="H35" i="115" l="1"/>
  <c r="H34" i="115"/>
  <c r="F50" i="130"/>
  <c r="F51" i="130" s="1"/>
  <c r="F39" i="130"/>
  <c r="D27" i="130"/>
  <c r="D38" i="130"/>
  <c r="B49" i="130"/>
  <c r="D49" i="130"/>
  <c r="F40" i="130" l="1"/>
  <c r="G49" i="129" l="1"/>
  <c r="H30" i="101" l="1"/>
  <c r="H40" i="101" s="1"/>
  <c r="H15" i="101"/>
  <c r="H21" i="101" s="1"/>
  <c r="K45" i="129" l="1"/>
  <c r="F15" i="101" l="1"/>
  <c r="D45" i="128" l="1"/>
  <c r="D48" i="128" s="1"/>
  <c r="B45" i="128" l="1"/>
  <c r="B48" i="128" l="1"/>
  <c r="D39" i="130"/>
  <c r="B33" i="130" s="1"/>
  <c r="B41" i="130" s="1"/>
  <c r="D28" i="130"/>
  <c r="D29" i="130" s="1"/>
  <c r="B39" i="130" l="1"/>
  <c r="D50" i="130"/>
  <c r="D40" i="130"/>
  <c r="B40" i="130" l="1"/>
  <c r="D51" i="130"/>
  <c r="B44" i="130"/>
  <c r="B52" i="130" s="1"/>
  <c r="B50" i="130" l="1"/>
  <c r="F30" i="101"/>
  <c r="F40" i="101" s="1"/>
  <c r="B51" i="130" l="1"/>
  <c r="B22" i="130"/>
  <c r="B30" i="130" s="1"/>
  <c r="B28" i="130" l="1"/>
  <c r="B29" i="130" s="1"/>
  <c r="H34" i="128"/>
  <c r="F34" i="128"/>
  <c r="D11" i="115"/>
  <c r="D17" i="115"/>
  <c r="B13" i="128"/>
  <c r="D19" i="130"/>
  <c r="B19" i="130"/>
  <c r="D12" i="130"/>
  <c r="B12" i="130"/>
  <c r="D75" i="128"/>
  <c r="D58" i="128"/>
  <c r="B58" i="128"/>
  <c r="D40" i="128"/>
  <c r="B40" i="128"/>
  <c r="D13" i="128"/>
  <c r="F21" i="101"/>
  <c r="F41" i="128" l="1"/>
  <c r="H41" i="128"/>
  <c r="D69" i="128"/>
  <c r="D19" i="115"/>
  <c r="B34" i="128"/>
  <c r="F15" i="128"/>
  <c r="D34" i="128"/>
  <c r="D41" i="128" l="1"/>
  <c r="H42" i="128"/>
  <c r="H15" i="128"/>
  <c r="F19" i="128"/>
  <c r="B41" i="128"/>
  <c r="F42" i="128"/>
  <c r="B15" i="128"/>
  <c r="D24" i="115"/>
  <c r="F51" i="128"/>
  <c r="F59" i="128" s="1"/>
  <c r="H51" i="128"/>
  <c r="H59" i="128" s="1"/>
  <c r="D51" i="128"/>
  <c r="D59" i="128" s="1"/>
  <c r="D27" i="115" l="1"/>
  <c r="E23" i="129" s="1"/>
  <c r="E47" i="129" s="1"/>
  <c r="E49" i="129" s="1"/>
  <c r="F16" i="128"/>
  <c r="H26" i="128"/>
  <c r="H30" i="128" s="1"/>
  <c r="F26" i="128"/>
  <c r="H16" i="128"/>
  <c r="D15" i="128"/>
  <c r="D19" i="128" s="1"/>
  <c r="F22" i="128"/>
  <c r="B26" i="128"/>
  <c r="H19" i="128"/>
  <c r="B42" i="128"/>
  <c r="D42" i="128"/>
  <c r="D62" i="128"/>
  <c r="D70" i="128" s="1"/>
  <c r="F73" i="128"/>
  <c r="F76" i="128" s="1"/>
  <c r="D30" i="115"/>
  <c r="B51" i="128"/>
  <c r="B59" i="128" s="1"/>
  <c r="D26" i="128" l="1"/>
  <c r="D30" i="128" s="1"/>
  <c r="B73" i="128"/>
  <c r="B76" i="128" s="1"/>
  <c r="F30" i="128"/>
  <c r="D34" i="115"/>
  <c r="B16" i="128"/>
  <c r="H22" i="128"/>
  <c r="D22" i="128"/>
  <c r="B30" i="128"/>
  <c r="B19" i="128"/>
  <c r="D16" i="128"/>
  <c r="D73" i="128"/>
  <c r="D76" i="128" s="1"/>
  <c r="K23" i="129"/>
  <c r="H73" i="128" s="1"/>
  <c r="H76" i="128" s="1"/>
  <c r="F62" i="128"/>
  <c r="F70" i="128" s="1"/>
  <c r="D35" i="115"/>
  <c r="B62" i="128" l="1"/>
  <c r="B70" i="128" s="1"/>
  <c r="B22" i="128"/>
  <c r="H62" i="128"/>
  <c r="H70" i="128" s="1"/>
  <c r="K47" i="129"/>
  <c r="K49" i="129" s="1"/>
</calcChain>
</file>

<file path=xl/sharedStrings.xml><?xml version="1.0" encoding="utf-8"?>
<sst xmlns="http://schemas.openxmlformats.org/spreadsheetml/2006/main" count="243" uniqueCount="174">
  <si>
    <t>Other current assets</t>
  </si>
  <si>
    <t>Total assets</t>
  </si>
  <si>
    <t>Long-term debt</t>
  </si>
  <si>
    <t>Diluted</t>
  </si>
  <si>
    <t>December 31,</t>
  </si>
  <si>
    <t xml:space="preserve"> </t>
  </si>
  <si>
    <t>Research and development</t>
  </si>
  <si>
    <t>Basic</t>
  </si>
  <si>
    <t>ASSETS</t>
  </si>
  <si>
    <t>Current assets:</t>
  </si>
  <si>
    <t>Accounts receivable, net</t>
  </si>
  <si>
    <t>Inventories</t>
  </si>
  <si>
    <t>Total current assets</t>
  </si>
  <si>
    <t>Current liabilities:</t>
  </si>
  <si>
    <t>Accounts payable</t>
  </si>
  <si>
    <t>Other current liabilities</t>
  </si>
  <si>
    <t>Total current liabilities</t>
  </si>
  <si>
    <t>Other long-term liabilities</t>
  </si>
  <si>
    <t>Total shareholders' equity</t>
  </si>
  <si>
    <t>Total liabilities and shareholders' equity</t>
  </si>
  <si>
    <t>Total operating expenses</t>
  </si>
  <si>
    <t>Operating income</t>
  </si>
  <si>
    <t>Three Months Ended</t>
  </si>
  <si>
    <t>Gross profit</t>
  </si>
  <si>
    <t>Bruker Corporation shareholders:</t>
  </si>
  <si>
    <t>Income before income taxes and noncontrolling</t>
  </si>
  <si>
    <t>interest in consolidated subsidiaries</t>
  </si>
  <si>
    <t>interests in consolidated subsidiaries</t>
  </si>
  <si>
    <t>Weighted average common shares outstanding:</t>
  </si>
  <si>
    <t>Property, plant and equipment, net</t>
  </si>
  <si>
    <t>Customer advances</t>
  </si>
  <si>
    <t>Revenues</t>
  </si>
  <si>
    <t>Cost of revenues</t>
  </si>
  <si>
    <t>Selling, general and administrative</t>
  </si>
  <si>
    <t>(in millions, except per share amounts)</t>
  </si>
  <si>
    <t>(in millions)</t>
  </si>
  <si>
    <t>Net income attributable to noncontrolling</t>
  </si>
  <si>
    <t>Cash and cash equivalents</t>
  </si>
  <si>
    <t>Bruker Corporation</t>
  </si>
  <si>
    <t>FOR FURTHER INFORMATION:</t>
  </si>
  <si>
    <t>GAAP Operating Income</t>
  </si>
  <si>
    <t>Restructuring Costs</t>
  </si>
  <si>
    <t>Acquisition-Related Costs</t>
  </si>
  <si>
    <t>Purchased Intangible Amortization</t>
  </si>
  <si>
    <t>Other Costs</t>
  </si>
  <si>
    <t>Non-GAAP Operating Income</t>
  </si>
  <si>
    <t>Non-GAAP Profit Before Tax</t>
  </si>
  <si>
    <t xml:space="preserve">   Non-GAAP Tax Rate</t>
  </si>
  <si>
    <t>Weighted Average Shares Outstanding (Diluted)</t>
  </si>
  <si>
    <t>Non-GAAP Earnings Per Share</t>
  </si>
  <si>
    <t>GAAP Gross Profit</t>
  </si>
  <si>
    <t>Non-GAAP Gross Profit</t>
  </si>
  <si>
    <t xml:space="preserve">Cash flows from operating activities: </t>
  </si>
  <si>
    <t>Adjustments to reconcile consolidated net income to cash flows</t>
  </si>
  <si>
    <t>from operating activities:</t>
  </si>
  <si>
    <t>Depreciation and amortization</t>
  </si>
  <si>
    <t>Stock-based compensation expense</t>
  </si>
  <si>
    <t>Deferred income taxes</t>
  </si>
  <si>
    <t>Accounts receivable</t>
  </si>
  <si>
    <t>Accounts payable and accrued expenses</t>
  </si>
  <si>
    <t>Deferred revenue</t>
  </si>
  <si>
    <t>Other changes in operating assets and liabilities, net</t>
  </si>
  <si>
    <t xml:space="preserve">Cash flows from investing activities: </t>
  </si>
  <si>
    <t>Purchases of property, plant and equipment</t>
  </si>
  <si>
    <t xml:space="preserve">Cash flows from financing activities: </t>
  </si>
  <si>
    <t>Proceeds from issuance of common stock, net</t>
  </si>
  <si>
    <t>Minority Interest</t>
  </si>
  <si>
    <t>Non-GAAP Net Income Attributable to Bruker</t>
  </si>
  <si>
    <r>
      <t xml:space="preserve">   </t>
    </r>
    <r>
      <rPr>
        <i/>
        <sz val="10"/>
        <color indexed="8"/>
        <rFont val="Times New Roman"/>
        <family val="1"/>
      </rPr>
      <t>Non-GAAP Adjustments:</t>
    </r>
  </si>
  <si>
    <r>
      <t xml:space="preserve">   </t>
    </r>
    <r>
      <rPr>
        <i/>
        <sz val="10"/>
        <color indexed="8"/>
        <rFont val="Times New Roman"/>
        <family val="1"/>
      </rPr>
      <t>Total Non-GAAP Adjustments:</t>
    </r>
  </si>
  <si>
    <r>
      <t xml:space="preserve">   </t>
    </r>
    <r>
      <rPr>
        <i/>
        <sz val="10"/>
        <color indexed="8"/>
        <rFont val="Times New Roman"/>
        <family val="1"/>
      </rPr>
      <t>Non-GAAP Operating Margin</t>
    </r>
  </si>
  <si>
    <r>
      <t xml:space="preserve">   </t>
    </r>
    <r>
      <rPr>
        <i/>
        <sz val="10"/>
        <color indexed="8"/>
        <rFont val="Times New Roman"/>
        <family val="1"/>
      </rPr>
      <t>Non-GAAP Gross Margin</t>
    </r>
  </si>
  <si>
    <t>Current portion of long-term debt</t>
  </si>
  <si>
    <t>Operating expenses:</t>
  </si>
  <si>
    <t>Non-GAAP Income Tax Provision</t>
  </si>
  <si>
    <t>Reconciliation of Non-GAAP Operating Income, Non-GAAP Profit Before Tax, Non-GAAP Net Income, and Non-GAAP EPS</t>
  </si>
  <si>
    <t>Reconciliation of GAAP and Non-GAAP Gross Profit</t>
  </si>
  <si>
    <t>Purchases of short-term investments</t>
  </si>
  <si>
    <t>Changes in operating assets and liabilities, net of acquisitions and divestitures:</t>
  </si>
  <si>
    <t>Income taxes payable, net</t>
  </si>
  <si>
    <t>Intangibles, net and other long-term assets</t>
  </si>
  <si>
    <t>Proceeds from revolving lines of credit</t>
  </si>
  <si>
    <t>Other charges, net</t>
  </si>
  <si>
    <t>Reconciliation of GAAP Operating Cash Flow and Non-GAAP Free Cash Flow</t>
  </si>
  <si>
    <t>GAAP Operating Cash Flow</t>
  </si>
  <si>
    <t>Non-GAAP Free Cash Flow</t>
  </si>
  <si>
    <t>GAAP Revenue as of Prior Comparable Period</t>
  </si>
  <si>
    <t>Currency</t>
  </si>
  <si>
    <t>Organic</t>
  </si>
  <si>
    <t>Non-GAAP Revenue</t>
  </si>
  <si>
    <t>Acquisitions and divestitures</t>
  </si>
  <si>
    <t>Cash paid for acquisitions, net of cash acquired</t>
  </si>
  <si>
    <t xml:space="preserve">Three Months Ended </t>
  </si>
  <si>
    <t>Tel:  +1 (978) 663-3660, ext. 1479</t>
  </si>
  <si>
    <t>Repayment of revolving lines of credit</t>
  </si>
  <si>
    <t>Income tax provision</t>
  </si>
  <si>
    <t>RECONCILIATION OF GAAP TO NON-GAAP FINANCIAL MEASURES (unaudited)</t>
  </si>
  <si>
    <t>Cash, cash equivalents and restricted cash at beginning of period</t>
  </si>
  <si>
    <t>Cash, cash equivalents and restricted cash at end of period</t>
  </si>
  <si>
    <t>Effect of exchange rate changes on cash, cash equivalents and restricted cash</t>
  </si>
  <si>
    <t>Net change in cash, cash equivalents and restricted cash</t>
  </si>
  <si>
    <t>Non-GAAP Interest &amp; Other Expense, net</t>
  </si>
  <si>
    <t>Other non-cash expenses, net</t>
  </si>
  <si>
    <t>GAAP Tax Rate</t>
  </si>
  <si>
    <t>Other Discrete Items</t>
  </si>
  <si>
    <t>Non-GAAP Tax Rate</t>
  </si>
  <si>
    <t>Reconciliation of GAAP and Non-GAAP Tax Rate</t>
  </si>
  <si>
    <t>GAAP Earnings Per Share (Diluted)</t>
  </si>
  <si>
    <t>Reconciliation of GAAP and Non-GAAP Earnings Per Share (Diluted)</t>
  </si>
  <si>
    <t>Non-GAAP Earnings Per Share (Diluted)</t>
  </si>
  <si>
    <t>Income Tax Rate Differential</t>
  </si>
  <si>
    <t>Tax Impact of Non-GAAP Adjustments</t>
  </si>
  <si>
    <t>Interest and other income (expense), net</t>
  </si>
  <si>
    <t>Payment of contingent consideration</t>
  </si>
  <si>
    <t>Revenue by Group:</t>
  </si>
  <si>
    <t>Bruker BioSpin</t>
  </si>
  <si>
    <t>Bruker CALID</t>
  </si>
  <si>
    <t>Bruker Nano</t>
  </si>
  <si>
    <t>BEST</t>
  </si>
  <si>
    <t>Eliminations</t>
  </si>
  <si>
    <t>Total Revenue</t>
  </si>
  <si>
    <t>Revenue by End Customer Geography:</t>
  </si>
  <si>
    <t>United States</t>
  </si>
  <si>
    <t>Europe</t>
  </si>
  <si>
    <t>Asia Pacific</t>
  </si>
  <si>
    <t>Other</t>
  </si>
  <si>
    <t>Reconciliation of GAAP Reported Revenue Growth to Organic Revenue Growth</t>
  </si>
  <si>
    <t>Total Bruker</t>
  </si>
  <si>
    <t>Net cash provided by operating activities</t>
  </si>
  <si>
    <t>Miroslava Minkova, Director, Investor Relations &amp; Corporate Development</t>
  </si>
  <si>
    <t>Redeemable noncontrolling interest</t>
  </si>
  <si>
    <t xml:space="preserve">   Organic Revenue Growth</t>
  </si>
  <si>
    <t xml:space="preserve">   Revenue Growth</t>
  </si>
  <si>
    <t>Operating lease assets</t>
  </si>
  <si>
    <t>Operating lease liabilities</t>
  </si>
  <si>
    <t>Short-term investments</t>
  </si>
  <si>
    <t>Cash Payments to noncontrolling interest</t>
  </si>
  <si>
    <t>Reconciliation of GAAP and Non-GAAP Selling, General and Administrative (SG&amp;A) Expenses</t>
  </si>
  <si>
    <t>GAAP SG&amp;A Expenses</t>
  </si>
  <si>
    <t>Non-GAAP SG&amp;A Expenses</t>
  </si>
  <si>
    <t>Email:   Investor.Relations@bruker.com</t>
  </si>
  <si>
    <t>REVENUE  (unaudited)</t>
  </si>
  <si>
    <t>Repayment of 2012 Note Purchase Agreement</t>
  </si>
  <si>
    <t>Payment of dividends to common stockholders</t>
  </si>
  <si>
    <t>Net cash used in investing activities</t>
  </si>
  <si>
    <t>U.S. Tax Reform - Toll Charge</t>
  </si>
  <si>
    <t>BEST, net of Intercompany Eliminations</t>
  </si>
  <si>
    <t>CONDENSED CONSOLIDATED BALANCE SHEETS</t>
  </si>
  <si>
    <t>CONDENSED CONSOLIDATED STATEMENTS OF OPERATIONS</t>
  </si>
  <si>
    <t>CONDENSED CONSOLIDATED STATEMENTS OF CASH FLOWS</t>
  </si>
  <si>
    <r>
      <t xml:space="preserve">Bruker Scientific Instruments </t>
    </r>
    <r>
      <rPr>
        <b/>
        <vertAlign val="superscript"/>
        <sz val="10"/>
        <color theme="1"/>
        <rFont val="Times New Roman"/>
        <family val="1"/>
      </rPr>
      <t>(1)</t>
    </r>
  </si>
  <si>
    <r>
      <rPr>
        <vertAlign val="superscript"/>
        <sz val="10"/>
        <rFont val="Times New Roman"/>
        <family val="1"/>
      </rPr>
      <t>(1)</t>
    </r>
    <r>
      <rPr>
        <sz val="10"/>
        <rFont val="Times New Roman"/>
        <family val="1"/>
      </rPr>
      <t xml:space="preserve"> Bruker Scientific Instruments (BSI) revenue reflects the sum of the BSI Life Science and BSI Nano Segments as presented in our 2019 Form 10-K.</t>
    </r>
  </si>
  <si>
    <t>2019</t>
  </si>
  <si>
    <t>Proceeds (Repayment) of other debt, net</t>
  </si>
  <si>
    <t>Net proceeds from cross-currency swap agreements</t>
  </si>
  <si>
    <t>Proceeds from sales of property, plant and equipment</t>
  </si>
  <si>
    <t>Payment of deferred financing costs</t>
  </si>
  <si>
    <t>Net cash (used in) provided by financing activities</t>
  </si>
  <si>
    <t>Maturity of short-term investments</t>
  </si>
  <si>
    <t>Net income attributable to Bruker Corporation</t>
  </si>
  <si>
    <t>Consolidated net income</t>
  </si>
  <si>
    <t>Net income per common share attributable to</t>
  </si>
  <si>
    <t>September 30,</t>
  </si>
  <si>
    <t>Nine Months Ended</t>
  </si>
  <si>
    <t xml:space="preserve">Nine Months Ended </t>
  </si>
  <si>
    <t>Three Months Ended September 30,</t>
  </si>
  <si>
    <t>Nine Months Ended September 30,</t>
  </si>
  <si>
    <t>Stock Compensation</t>
  </si>
  <si>
    <t>LIABILITIES, REDEEMABLE NONCONTROLLING INTEREST AND SHAREHOLDERS' EQUITY</t>
  </si>
  <si>
    <t>U.S. Tax Reform - Change in APB 23</t>
  </si>
  <si>
    <t>Repurchase of common stock</t>
  </si>
  <si>
    <t xml:space="preserve">Days Inventory Outstanding is calculated as follows: GAAP Average Inventory balance divided by (GAAP Revenue less Non-GAAP Gross Profit (defined above)) </t>
  </si>
  <si>
    <t>Days Payable Outstanding is calculated as follows:  GAAP Average Accounts Payable balance divided by (GAAP Revenue less Non-GAAP Gross Profit (defined above) plus the Change in GAAP Inventory balance)</t>
  </si>
  <si>
    <t>Days Sales Outstanding is calculated as follows:  GAAP Average Accounts Receivable balance divided by GAAP 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</si>
</sst>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mmmm\ d\,\ yyyy"/>
    <numFmt numFmtId="167" formatCode="_(* #,##0.0_);_(* \(#,##0.0\);_(* &quot;-&quot;??_);_(@_)"/>
    <numFmt numFmtId="168" formatCode="_(&quot;$&quot;* #,##0.0_);_(&quot;$&quot;* \(#,##0.0\);_(&quot;$&quot;* &quot;-&quot;_);_(@_)"/>
    <numFmt numFmtId="169" formatCode="_(&quot;$&quot;* #,##0.0_);_(&quot;$&quot;* \(#,##0.0\);_(&quot;$&quot;* &quot;-&quot;??_);_(@_)"/>
    <numFmt numFmtId="170" formatCode="_(&quot;$&quot;* #,##0.00_);_(&quot;$&quot;* \(#,##0.00\);_(&quot;$&quot;* &quot;-&quot;_);_(@_)"/>
    <numFmt numFmtId="171" formatCode="_(* #,##0.0_);_(* \(#,##0.0\);_(* &quot;-&quot;?_);_(@_)"/>
    <numFmt numFmtId="172" formatCode="_(&quot;$&quot;* #,##0.0_);_(&quot;$&quot;* \(#,##0.0\);_(&quot;$&quot;* &quot;-&quot;?_);_(@_)"/>
    <numFmt numFmtId="173" formatCode="0.0"/>
    <numFmt numFmtId="174" formatCode="0_);\(0\)"/>
    <numFmt numFmtId="175" formatCode="#,##0.0_);\(#,##0.0\)"/>
    <numFmt numFmtId="176" formatCode="_(&quot;$&quot;* #,##0.00_);_(&quot;$&quot;* \(#,##0.00\);_(&quot;$&quot;* &quot;-&quot;?_);_(@_)"/>
    <numFmt numFmtId="177" formatCode="_(* #,##0.0000_);_(* \(#,##0.0000\);_(* &quot;-&quot;??_);_(@_)"/>
  </numFmts>
  <fonts count="22">
    <font>
      <sz val="10"/>
      <name val="Times New Roman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10"/>
      <name val="Geneva"/>
    </font>
    <font>
      <b/>
      <i/>
      <sz val="10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i/>
      <sz val="10"/>
      <color indexed="8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rgb="FFFF0000"/>
      <name val="Times New Roman"/>
      <family val="1"/>
    </font>
    <font>
      <b/>
      <vertAlign val="superscript"/>
      <sz val="10"/>
      <color theme="1"/>
      <name val="Times New Roman"/>
      <family val="1"/>
    </font>
    <font>
      <vertAlign val="superscript"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73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 applyBorder="0"/>
    <xf numFmtId="0" fontId="4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5">
    <xf numFmtId="0" fontId="0" fillId="0" borderId="0" xfId="0"/>
    <xf numFmtId="0" fontId="3" fillId="0" borderId="0" xfId="27" applyFont="1"/>
    <xf numFmtId="0" fontId="2" fillId="0" borderId="0" xfId="27" applyFont="1"/>
    <xf numFmtId="37" fontId="3" fillId="0" borderId="0" xfId="27" applyNumberFormat="1" applyFont="1"/>
    <xf numFmtId="3" fontId="3" fillId="0" borderId="0" xfId="27" applyNumberFormat="1" applyFont="1"/>
    <xf numFmtId="0" fontId="3" fillId="0" borderId="0" xfId="27" applyFont="1" applyBorder="1"/>
    <xf numFmtId="3" fontId="3" fillId="0" borderId="0" xfId="27" applyNumberFormat="1" applyFont="1" applyBorder="1"/>
    <xf numFmtId="37" fontId="3" fillId="0" borderId="0" xfId="27" applyNumberFormat="1" applyFont="1" applyBorder="1"/>
    <xf numFmtId="0" fontId="3" fillId="0" borderId="0" xfId="27" applyFont="1" applyAlignment="1">
      <alignment vertical="top"/>
    </xf>
    <xf numFmtId="37" fontId="2" fillId="0" borderId="0" xfId="27" applyNumberFormat="1" applyFont="1" applyBorder="1"/>
    <xf numFmtId="0" fontId="3" fillId="0" borderId="0" xfId="27" applyFont="1" applyFill="1"/>
    <xf numFmtId="0" fontId="3" fillId="0" borderId="0" xfId="28" applyFont="1" applyBorder="1"/>
    <xf numFmtId="0" fontId="2" fillId="0" borderId="1" xfId="27" applyFont="1" applyBorder="1" applyAlignment="1">
      <alignment horizontal="center"/>
    </xf>
    <xf numFmtId="0" fontId="6" fillId="0" borderId="0" xfId="27" applyFont="1"/>
    <xf numFmtId="42" fontId="3" fillId="0" borderId="0" xfId="27" applyNumberFormat="1" applyFont="1" applyFill="1" applyBorder="1"/>
    <xf numFmtId="166" fontId="2" fillId="0" borderId="0" xfId="27" applyNumberFormat="1" applyFont="1" applyBorder="1" applyAlignment="1">
      <alignment horizontal="center"/>
    </xf>
    <xf numFmtId="166" fontId="2" fillId="0" borderId="0" xfId="27" quotePrefix="1" applyNumberFormat="1" applyFont="1" applyBorder="1" applyAlignment="1">
      <alignment horizontal="center"/>
    </xf>
    <xf numFmtId="167" fontId="3" fillId="0" borderId="0" xfId="1" applyNumberFormat="1" applyFont="1"/>
    <xf numFmtId="167" fontId="3" fillId="0" borderId="0" xfId="1" applyNumberFormat="1" applyFont="1" applyBorder="1"/>
    <xf numFmtId="167" fontId="3" fillId="0" borderId="0" xfId="1" applyNumberFormat="1" applyFont="1" applyFill="1"/>
    <xf numFmtId="168" fontId="3" fillId="0" borderId="0" xfId="27" applyNumberFormat="1" applyFont="1"/>
    <xf numFmtId="168" fontId="3" fillId="0" borderId="0" xfId="27" applyNumberFormat="1" applyFont="1" applyFill="1" applyBorder="1"/>
    <xf numFmtId="168" fontId="3" fillId="0" borderId="0" xfId="27" applyNumberFormat="1" applyFont="1" applyBorder="1"/>
    <xf numFmtId="168" fontId="3" fillId="0" borderId="2" xfId="27" applyNumberFormat="1" applyFont="1" applyFill="1" applyBorder="1"/>
    <xf numFmtId="167" fontId="3" fillId="0" borderId="0" xfId="1" applyNumberFormat="1" applyFont="1" applyFill="1" applyBorder="1" applyAlignment="1">
      <alignment horizontal="right"/>
    </xf>
    <xf numFmtId="37" fontId="3" fillId="0" borderId="0" xfId="27" applyNumberFormat="1" applyFont="1" applyFill="1"/>
    <xf numFmtId="168" fontId="3" fillId="0" borderId="0" xfId="27" applyNumberFormat="1" applyFont="1" applyFill="1" applyBorder="1" applyAlignment="1">
      <alignment horizontal="right"/>
    </xf>
    <xf numFmtId="0" fontId="3" fillId="0" borderId="0" xfId="0" applyFont="1"/>
    <xf numFmtId="0" fontId="3" fillId="0" borderId="0" xfId="0" applyFont="1" applyBorder="1"/>
    <xf numFmtId="165" fontId="3" fillId="0" borderId="0" xfId="27" applyNumberFormat="1" applyFont="1" applyBorder="1"/>
    <xf numFmtId="0" fontId="3" fillId="0" borderId="0" xfId="27" applyFont="1" applyBorder="1" applyAlignment="1"/>
    <xf numFmtId="0" fontId="3" fillId="0" borderId="0" xfId="0" applyFont="1" applyFill="1"/>
    <xf numFmtId="0" fontId="2" fillId="0" borderId="0" xfId="0" applyNumberFormat="1" applyFont="1" applyFill="1" applyBorder="1"/>
    <xf numFmtId="170" fontId="3" fillId="0" borderId="0" xfId="27" applyNumberFormat="1" applyFont="1" applyFill="1" applyBorder="1" applyAlignment="1">
      <alignment horizontal="right"/>
    </xf>
    <xf numFmtId="167" fontId="3" fillId="0" borderId="0" xfId="2" applyNumberFormat="1" applyFont="1" applyBorder="1"/>
    <xf numFmtId="168" fontId="3" fillId="0" borderId="0" xfId="2" applyNumberFormat="1" applyFont="1" applyFill="1" applyBorder="1" applyAlignment="1">
      <alignment horizontal="right"/>
    </xf>
    <xf numFmtId="168" fontId="3" fillId="0" borderId="0" xfId="2" applyNumberFormat="1" applyFont="1" applyFill="1" applyBorder="1"/>
    <xf numFmtId="167" fontId="3" fillId="0" borderId="0" xfId="2" applyNumberFormat="1" applyFont="1" applyFill="1" applyBorder="1"/>
    <xf numFmtId="167" fontId="3" fillId="0" borderId="0" xfId="2" applyNumberFormat="1" applyFont="1" applyFill="1" applyAlignment="1">
      <alignment horizontal="right"/>
    </xf>
    <xf numFmtId="167" fontId="3" fillId="0" borderId="0" xfId="2" applyNumberFormat="1" applyFont="1" applyFill="1" applyBorder="1" applyAlignment="1">
      <alignment horizontal="right"/>
    </xf>
    <xf numFmtId="164" fontId="3" fillId="0" borderId="0" xfId="30" applyNumberFormat="1" applyFont="1" applyFill="1" applyBorder="1"/>
    <xf numFmtId="168" fontId="3" fillId="0" borderId="0" xfId="2" applyNumberFormat="1" applyFont="1" applyFill="1" applyBorder="1" applyAlignment="1">
      <alignment horizontal="center"/>
    </xf>
    <xf numFmtId="168" fontId="3" fillId="0" borderId="0" xfId="2" applyNumberFormat="1" applyFont="1" applyBorder="1"/>
    <xf numFmtId="44" fontId="3" fillId="0" borderId="0" xfId="14" applyFont="1" applyFill="1" applyBorder="1"/>
    <xf numFmtId="0" fontId="8" fillId="0" borderId="0" xfId="0" applyFont="1"/>
    <xf numFmtId="0" fontId="9" fillId="0" borderId="0" xfId="0" applyFont="1" applyAlignment="1">
      <alignment horizontal="left"/>
    </xf>
    <xf numFmtId="0" fontId="10" fillId="0" borderId="0" xfId="0" applyFont="1"/>
    <xf numFmtId="165" fontId="3" fillId="2" borderId="0" xfId="1" applyNumberFormat="1" applyFont="1" applyFill="1"/>
    <xf numFmtId="0" fontId="0" fillId="2" borderId="0" xfId="0" applyFill="1"/>
    <xf numFmtId="165" fontId="2" fillId="2" borderId="0" xfId="1" applyNumberFormat="1" applyFont="1" applyFill="1" applyAlignment="1">
      <alignment horizontal="center"/>
    </xf>
    <xf numFmtId="174" fontId="2" fillId="2" borderId="3" xfId="1" quotePrefix="1" applyNumberFormat="1" applyFont="1" applyFill="1" applyBorder="1" applyAlignment="1">
      <alignment horizontal="center"/>
    </xf>
    <xf numFmtId="169" fontId="3" fillId="2" borderId="0" xfId="12" applyNumberFormat="1" applyFont="1" applyFill="1"/>
    <xf numFmtId="167" fontId="3" fillId="2" borderId="0" xfId="1" applyNumberFormat="1" applyFont="1" applyFill="1"/>
    <xf numFmtId="167" fontId="3" fillId="2" borderId="1" xfId="1" applyNumberFormat="1" applyFont="1" applyFill="1" applyBorder="1"/>
    <xf numFmtId="167" fontId="3" fillId="2" borderId="4" xfId="1" applyNumberFormat="1" applyFont="1" applyFill="1" applyBorder="1"/>
    <xf numFmtId="0" fontId="3" fillId="2" borderId="0" xfId="0" applyFont="1" applyFill="1"/>
    <xf numFmtId="0" fontId="3" fillId="2" borderId="0" xfId="0" applyFont="1" applyFill="1" applyBorder="1"/>
    <xf numFmtId="167" fontId="3" fillId="2" borderId="0" xfId="1" applyNumberFormat="1" applyFont="1" applyFill="1" applyBorder="1"/>
    <xf numFmtId="0" fontId="8" fillId="2" borderId="0" xfId="0" applyFont="1" applyFill="1"/>
    <xf numFmtId="0" fontId="16" fillId="2" borderId="0" xfId="0" applyFont="1" applyFill="1"/>
    <xf numFmtId="0" fontId="2" fillId="2" borderId="0" xfId="0" applyFont="1" applyFill="1" applyBorder="1" applyAlignment="1">
      <alignment horizontal="center"/>
    </xf>
    <xf numFmtId="0" fontId="17" fillId="2" borderId="0" xfId="0" applyFont="1" applyFill="1"/>
    <xf numFmtId="0" fontId="18" fillId="2" borderId="0" xfId="0" applyFont="1" applyFill="1" applyAlignment="1">
      <alignment vertical="top" wrapText="1" readingOrder="1"/>
    </xf>
    <xf numFmtId="0" fontId="16" fillId="2" borderId="0" xfId="0" applyFont="1" applyFill="1" applyAlignment="1">
      <alignment vertical="top" wrapText="1" readingOrder="1"/>
    </xf>
    <xf numFmtId="0" fontId="18" fillId="2" borderId="0" xfId="0" applyFont="1" applyFill="1"/>
    <xf numFmtId="0" fontId="18" fillId="2" borderId="6" xfId="0" applyFont="1" applyFill="1" applyBorder="1"/>
    <xf numFmtId="0" fontId="17" fillId="2" borderId="7" xfId="0" applyFont="1" applyFill="1" applyBorder="1"/>
    <xf numFmtId="0" fontId="16" fillId="2" borderId="7" xfId="0" applyFont="1" applyFill="1" applyBorder="1"/>
    <xf numFmtId="0" fontId="16" fillId="2" borderId="8" xfId="0" applyFont="1" applyFill="1" applyBorder="1"/>
    <xf numFmtId="0" fontId="16" fillId="2" borderId="0" xfId="0" applyFont="1" applyFill="1" applyBorder="1"/>
    <xf numFmtId="169" fontId="16" fillId="2" borderId="0" xfId="12" applyNumberFormat="1" applyFont="1" applyFill="1"/>
    <xf numFmtId="167" fontId="16" fillId="2" borderId="0" xfId="1" applyNumberFormat="1" applyFont="1" applyFill="1"/>
    <xf numFmtId="167" fontId="16" fillId="2" borderId="0" xfId="1" applyNumberFormat="1" applyFont="1" applyFill="1" applyAlignment="1">
      <alignment horizontal="right"/>
    </xf>
    <xf numFmtId="175" fontId="16" fillId="2" borderId="0" xfId="0" applyNumberFormat="1" applyFont="1" applyFill="1"/>
    <xf numFmtId="173" fontId="16" fillId="2" borderId="0" xfId="0" applyNumberFormat="1" applyFont="1" applyFill="1"/>
    <xf numFmtId="171" fontId="16" fillId="2" borderId="0" xfId="0" applyNumberFormat="1" applyFont="1" applyFill="1"/>
    <xf numFmtId="0" fontId="16" fillId="2" borderId="3" xfId="0" applyFont="1" applyFill="1" applyBorder="1"/>
    <xf numFmtId="0" fontId="16" fillId="2" borderId="9" xfId="0" applyFont="1" applyFill="1" applyBorder="1"/>
    <xf numFmtId="167" fontId="16" fillId="2" borderId="0" xfId="1" applyNumberFormat="1" applyFont="1" applyFill="1" applyBorder="1"/>
    <xf numFmtId="167" fontId="16" fillId="2" borderId="3" xfId="1" applyNumberFormat="1" applyFont="1" applyFill="1" applyBorder="1"/>
    <xf numFmtId="0" fontId="0" fillId="2" borderId="0" xfId="0" applyFill="1"/>
    <xf numFmtId="167" fontId="3" fillId="2" borderId="1" xfId="3" applyNumberFormat="1" applyFont="1" applyFill="1" applyBorder="1"/>
    <xf numFmtId="167" fontId="3" fillId="2" borderId="0" xfId="3" applyNumberFormat="1" applyFont="1" applyFill="1"/>
    <xf numFmtId="0" fontId="2" fillId="2" borderId="3" xfId="0" quotePrefix="1" applyNumberFormat="1" applyFont="1" applyFill="1" applyBorder="1" applyAlignment="1">
      <alignment horizontal="center"/>
    </xf>
    <xf numFmtId="0" fontId="3" fillId="2" borderId="0" xfId="27" applyFont="1" applyFill="1" applyBorder="1" applyAlignment="1"/>
    <xf numFmtId="0" fontId="3" fillId="2" borderId="0" xfId="27" applyFont="1" applyFill="1"/>
    <xf numFmtId="0" fontId="2" fillId="2" borderId="9" xfId="27" applyFont="1" applyFill="1" applyBorder="1" applyAlignment="1">
      <alignment horizontal="center"/>
    </xf>
    <xf numFmtId="173" fontId="3" fillId="2" borderId="0" xfId="0" applyNumberFormat="1" applyFont="1" applyFill="1"/>
    <xf numFmtId="164" fontId="15" fillId="2" borderId="0" xfId="0" applyNumberFormat="1" applyFont="1" applyFill="1"/>
    <xf numFmtId="173" fontId="3" fillId="2" borderId="10" xfId="0" applyNumberFormat="1" applyFont="1" applyFill="1" applyBorder="1"/>
    <xf numFmtId="164" fontId="18" fillId="2" borderId="0" xfId="0" applyNumberFormat="1" applyFont="1" applyFill="1" applyBorder="1"/>
    <xf numFmtId="0" fontId="17" fillId="2" borderId="8" xfId="0" applyFont="1" applyFill="1" applyBorder="1"/>
    <xf numFmtId="0" fontId="3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174" fontId="2" fillId="2" borderId="0" xfId="1" quotePrefix="1" applyNumberFormat="1" applyFont="1" applyFill="1" applyBorder="1" applyAlignment="1">
      <alignment horizontal="center"/>
    </xf>
    <xf numFmtId="169" fontId="16" fillId="2" borderId="0" xfId="12" applyNumberFormat="1" applyFont="1" applyFill="1" applyBorder="1"/>
    <xf numFmtId="164" fontId="18" fillId="2" borderId="3" xfId="0" applyNumberFormat="1" applyFont="1" applyFill="1" applyBorder="1"/>
    <xf numFmtId="0" fontId="18" fillId="2" borderId="6" xfId="25" applyFont="1" applyFill="1" applyBorder="1"/>
    <xf numFmtId="0" fontId="17" fillId="2" borderId="7" xfId="25" applyFont="1" applyFill="1" applyBorder="1"/>
    <xf numFmtId="0" fontId="16" fillId="2" borderId="7" xfId="25" applyFont="1" applyFill="1" applyBorder="1"/>
    <xf numFmtId="0" fontId="16" fillId="2" borderId="0" xfId="25" applyFont="1" applyFill="1" applyBorder="1"/>
    <xf numFmtId="169" fontId="3" fillId="2" borderId="9" xfId="13" applyNumberFormat="1" applyFont="1" applyFill="1" applyBorder="1"/>
    <xf numFmtId="0" fontId="17" fillId="2" borderId="8" xfId="25" applyFont="1" applyFill="1" applyBorder="1"/>
    <xf numFmtId="169" fontId="16" fillId="2" borderId="9" xfId="13" applyNumberFormat="1" applyFont="1" applyFill="1" applyBorder="1"/>
    <xf numFmtId="43" fontId="3" fillId="0" borderId="0" xfId="1" applyNumberFormat="1" applyFont="1" applyFill="1"/>
    <xf numFmtId="167" fontId="0" fillId="2" borderId="0" xfId="0" applyNumberFormat="1" applyFill="1"/>
    <xf numFmtId="0" fontId="2" fillId="2" borderId="0" xfId="27" applyFont="1" applyFill="1"/>
    <xf numFmtId="44" fontId="3" fillId="2" borderId="0" xfId="13" applyNumberFormat="1" applyFont="1" applyFill="1" applyBorder="1"/>
    <xf numFmtId="176" fontId="16" fillId="2" borderId="10" xfId="25" applyNumberFormat="1" applyFont="1" applyFill="1" applyBorder="1"/>
    <xf numFmtId="168" fontId="3" fillId="0" borderId="0" xfId="3" applyNumberFormat="1" applyFont="1" applyFill="1" applyBorder="1" applyAlignment="1">
      <alignment horizontal="right"/>
    </xf>
    <xf numFmtId="167" fontId="3" fillId="0" borderId="0" xfId="3" applyNumberFormat="1" applyFont="1" applyBorder="1"/>
    <xf numFmtId="168" fontId="3" fillId="0" borderId="0" xfId="3" applyNumberFormat="1" applyFont="1" applyFill="1" applyBorder="1"/>
    <xf numFmtId="164" fontId="3" fillId="0" borderId="0" xfId="31" applyNumberFormat="1" applyFont="1" applyFill="1" applyBorder="1"/>
    <xf numFmtId="168" fontId="3" fillId="0" borderId="0" xfId="3" applyNumberFormat="1" applyFont="1" applyFill="1" applyBorder="1" applyAlignment="1">
      <alignment horizontal="center"/>
    </xf>
    <xf numFmtId="167" fontId="3" fillId="0" borderId="0" xfId="3" applyNumberFormat="1" applyFont="1" applyFill="1" applyBorder="1"/>
    <xf numFmtId="168" fontId="3" fillId="0" borderId="0" xfId="3" applyNumberFormat="1" applyFont="1" applyBorder="1"/>
    <xf numFmtId="44" fontId="3" fillId="0" borderId="0" xfId="15" applyFont="1" applyFill="1" applyBorder="1"/>
    <xf numFmtId="167" fontId="3" fillId="0" borderId="0" xfId="3" applyNumberFormat="1" applyFont="1" applyFill="1" applyBorder="1" applyAlignment="1">
      <alignment horizontal="right"/>
    </xf>
    <xf numFmtId="169" fontId="3" fillId="2" borderId="5" xfId="13" applyNumberFormat="1" applyFont="1" applyFill="1" applyBorder="1"/>
    <xf numFmtId="169" fontId="3" fillId="2" borderId="0" xfId="3" applyNumberFormat="1" applyFont="1" applyFill="1"/>
    <xf numFmtId="169" fontId="3" fillId="2" borderId="10" xfId="13" applyNumberFormat="1" applyFont="1" applyFill="1" applyBorder="1"/>
    <xf numFmtId="169" fontId="3" fillId="2" borderId="0" xfId="13" applyNumberFormat="1" applyFont="1" applyFill="1"/>
    <xf numFmtId="164" fontId="18" fillId="2" borderId="0" xfId="31" applyNumberFormat="1" applyFont="1" applyFill="1"/>
    <xf numFmtId="44" fontId="3" fillId="2" borderId="3" xfId="13" applyFont="1" applyFill="1" applyBorder="1"/>
    <xf numFmtId="165" fontId="1" fillId="2" borderId="0" xfId="1" applyNumberFormat="1" applyFont="1" applyFill="1"/>
    <xf numFmtId="0" fontId="8" fillId="2" borderId="0" xfId="41" applyFont="1" applyFill="1"/>
    <xf numFmtId="0" fontId="1" fillId="2" borderId="0" xfId="41" applyFont="1" applyFill="1"/>
    <xf numFmtId="0" fontId="2" fillId="2" borderId="0" xfId="41" applyFont="1" applyFill="1" applyBorder="1" applyAlignment="1">
      <alignment horizontal="center"/>
    </xf>
    <xf numFmtId="0" fontId="1" fillId="2" borderId="0" xfId="41" applyFill="1"/>
    <xf numFmtId="0" fontId="16" fillId="2" borderId="0" xfId="41" applyFont="1" applyFill="1"/>
    <xf numFmtId="0" fontId="1" fillId="2" borderId="0" xfId="41" applyFont="1" applyFill="1" applyBorder="1" applyAlignment="1">
      <alignment horizontal="center"/>
    </xf>
    <xf numFmtId="165" fontId="15" fillId="2" borderId="6" xfId="1" applyNumberFormat="1" applyFont="1" applyFill="1" applyBorder="1" applyAlignment="1">
      <alignment horizontal="left"/>
    </xf>
    <xf numFmtId="165" fontId="2" fillId="2" borderId="9" xfId="1" applyNumberFormat="1" applyFont="1" applyFill="1" applyBorder="1" applyAlignment="1">
      <alignment horizontal="center"/>
    </xf>
    <xf numFmtId="0" fontId="1" fillId="2" borderId="9" xfId="41" applyFill="1" applyBorder="1"/>
    <xf numFmtId="0" fontId="1" fillId="2" borderId="11" xfId="41" applyFill="1" applyBorder="1"/>
    <xf numFmtId="165" fontId="1" fillId="2" borderId="7" xfId="1" applyNumberFormat="1" applyFont="1" applyFill="1" applyBorder="1"/>
    <xf numFmtId="167" fontId="0" fillId="2" borderId="0" xfId="1" applyNumberFormat="1" applyFont="1" applyFill="1" applyBorder="1"/>
    <xf numFmtId="0" fontId="15" fillId="2" borderId="8" xfId="41" applyFont="1" applyFill="1" applyBorder="1"/>
    <xf numFmtId="169" fontId="1" fillId="2" borderId="10" xfId="12" applyNumberFormat="1" applyFont="1" applyFill="1" applyBorder="1"/>
    <xf numFmtId="0" fontId="18" fillId="2" borderId="6" xfId="41" applyFont="1" applyFill="1" applyBorder="1"/>
    <xf numFmtId="0" fontId="1" fillId="2" borderId="0" xfId="41" applyFont="1" applyFill="1" applyBorder="1"/>
    <xf numFmtId="0" fontId="17" fillId="2" borderId="7" xfId="41" applyFont="1" applyFill="1" applyBorder="1"/>
    <xf numFmtId="169" fontId="1" fillId="2" borderId="0" xfId="42" applyNumberFormat="1" applyFont="1" applyFill="1" applyBorder="1"/>
    <xf numFmtId="0" fontId="16" fillId="2" borderId="0" xfId="41" applyFont="1" applyFill="1" applyBorder="1"/>
    <xf numFmtId="0" fontId="16" fillId="2" borderId="7" xfId="41" applyFont="1" applyFill="1" applyBorder="1"/>
    <xf numFmtId="0" fontId="19" fillId="2" borderId="0" xfId="41" applyFont="1" applyFill="1" applyBorder="1"/>
    <xf numFmtId="0" fontId="19" fillId="2" borderId="12" xfId="41" applyFont="1" applyFill="1" applyBorder="1"/>
    <xf numFmtId="167" fontId="1" fillId="2" borderId="0" xfId="43" applyNumberFormat="1" applyFont="1" applyFill="1" applyBorder="1"/>
    <xf numFmtId="167" fontId="16" fillId="2" borderId="3" xfId="43" applyNumberFormat="1" applyFont="1" applyFill="1" applyBorder="1"/>
    <xf numFmtId="167" fontId="1" fillId="2" borderId="10" xfId="43" applyNumberFormat="1" applyFont="1" applyFill="1" applyBorder="1"/>
    <xf numFmtId="0" fontId="16" fillId="2" borderId="3" xfId="41" applyFont="1" applyFill="1" applyBorder="1"/>
    <xf numFmtId="169" fontId="0" fillId="2" borderId="0" xfId="12" applyNumberFormat="1" applyFont="1" applyFill="1" applyBorder="1"/>
    <xf numFmtId="168" fontId="3" fillId="0" borderId="0" xfId="27" applyNumberFormat="1" applyFont="1" applyFill="1" applyAlignment="1">
      <alignment horizontal="right"/>
    </xf>
    <xf numFmtId="167" fontId="3" fillId="0" borderId="1" xfId="3" applyNumberFormat="1" applyFont="1" applyFill="1" applyBorder="1"/>
    <xf numFmtId="168" fontId="3" fillId="0" borderId="0" xfId="27" applyNumberFormat="1" applyFont="1" applyFill="1"/>
    <xf numFmtId="164" fontId="3" fillId="0" borderId="0" xfId="31" applyNumberFormat="1" applyFont="1" applyFill="1"/>
    <xf numFmtId="167" fontId="3" fillId="0" borderId="0" xfId="3" applyNumberFormat="1" applyFont="1" applyFill="1"/>
    <xf numFmtId="167" fontId="3" fillId="0" borderId="4" xfId="3" applyNumberFormat="1" applyFont="1" applyFill="1" applyBorder="1"/>
    <xf numFmtId="168" fontId="3" fillId="0" borderId="5" xfId="27" applyNumberFormat="1" applyFont="1" applyFill="1" applyBorder="1"/>
    <xf numFmtId="44" fontId="3" fillId="0" borderId="2" xfId="13" applyFont="1" applyFill="1" applyBorder="1"/>
    <xf numFmtId="165" fontId="3" fillId="0" borderId="0" xfId="27" applyNumberFormat="1" applyFont="1" applyFill="1"/>
    <xf numFmtId="167" fontId="3" fillId="0" borderId="2" xfId="3" applyNumberFormat="1" applyFont="1" applyFill="1" applyBorder="1"/>
    <xf numFmtId="167" fontId="3" fillId="0" borderId="0" xfId="1" applyNumberFormat="1" applyFont="1" applyFill="1" applyBorder="1"/>
    <xf numFmtId="167" fontId="3" fillId="0" borderId="1" xfId="1" applyNumberFormat="1" applyFont="1" applyFill="1" applyBorder="1"/>
    <xf numFmtId="169" fontId="3" fillId="0" borderId="0" xfId="12" applyNumberFormat="1" applyFont="1" applyFill="1"/>
    <xf numFmtId="43" fontId="16" fillId="2" borderId="0" xfId="1" applyFont="1" applyFill="1" applyBorder="1"/>
    <xf numFmtId="0" fontId="1" fillId="2" borderId="0" xfId="0" applyFont="1" applyFill="1" applyBorder="1"/>
    <xf numFmtId="164" fontId="18" fillId="2" borderId="9" xfId="0" applyNumberFormat="1" applyFont="1" applyFill="1" applyBorder="1"/>
    <xf numFmtId="164" fontId="3" fillId="2" borderId="0" xfId="0" applyNumberFormat="1" applyFont="1" applyFill="1" applyBorder="1"/>
    <xf numFmtId="164" fontId="3" fillId="2" borderId="10" xfId="29" applyNumberFormat="1" applyFont="1" applyFill="1" applyBorder="1"/>
    <xf numFmtId="164" fontId="3" fillId="2" borderId="3" xfId="31" applyNumberFormat="1" applyFont="1" applyFill="1" applyBorder="1"/>
    <xf numFmtId="169" fontId="16" fillId="2" borderId="9" xfId="12" applyNumberFormat="1" applyFont="1" applyFill="1" applyBorder="1"/>
    <xf numFmtId="169" fontId="3" fillId="2" borderId="0" xfId="12" applyNumberFormat="1" applyFont="1" applyFill="1" applyBorder="1"/>
    <xf numFmtId="172" fontId="16" fillId="2" borderId="3" xfId="0" applyNumberFormat="1" applyFont="1" applyFill="1" applyBorder="1"/>
    <xf numFmtId="43" fontId="1" fillId="2" borderId="0" xfId="1" applyFont="1" applyFill="1" applyBorder="1"/>
    <xf numFmtId="0" fontId="1" fillId="2" borderId="0" xfId="0" applyFont="1" applyFill="1"/>
    <xf numFmtId="0" fontId="1" fillId="0" borderId="0" xfId="27" applyFont="1"/>
    <xf numFmtId="44" fontId="3" fillId="0" borderId="0" xfId="27" applyNumberFormat="1" applyFont="1" applyFill="1"/>
    <xf numFmtId="167" fontId="1" fillId="0" borderId="0" xfId="3" applyNumberFormat="1" applyFont="1" applyFill="1"/>
    <xf numFmtId="0" fontId="0" fillId="0" borderId="0" xfId="0" applyFill="1" applyBorder="1"/>
    <xf numFmtId="164" fontId="0" fillId="0" borderId="0" xfId="29" applyNumberFormat="1" applyFont="1"/>
    <xf numFmtId="0" fontId="18" fillId="2" borderId="7" xfId="41" applyFont="1" applyFill="1" applyBorder="1"/>
    <xf numFmtId="0" fontId="18" fillId="2" borderId="8" xfId="41" applyFont="1" applyFill="1" applyBorder="1"/>
    <xf numFmtId="0" fontId="18" fillId="2" borderId="0" xfId="41" applyFont="1" applyFill="1" applyBorder="1"/>
    <xf numFmtId="164" fontId="1" fillId="2" borderId="0" xfId="29" applyNumberFormat="1" applyFont="1" applyFill="1" applyBorder="1"/>
    <xf numFmtId="164" fontId="16" fillId="2" borderId="0" xfId="41" applyNumberFormat="1" applyFont="1" applyFill="1" applyBorder="1"/>
    <xf numFmtId="164" fontId="16" fillId="2" borderId="0" xfId="44" applyNumberFormat="1" applyFont="1" applyFill="1" applyBorder="1"/>
    <xf numFmtId="0" fontId="1" fillId="2" borderId="0" xfId="41" applyFill="1" applyBorder="1"/>
    <xf numFmtId="43" fontId="1" fillId="2" borderId="3" xfId="1" applyFont="1" applyFill="1" applyBorder="1"/>
    <xf numFmtId="0" fontId="16" fillId="2" borderId="10" xfId="0" applyFont="1" applyFill="1" applyBorder="1"/>
    <xf numFmtId="0" fontId="1" fillId="2" borderId="0" xfId="27" applyFont="1" applyFill="1"/>
    <xf numFmtId="164" fontId="1" fillId="0" borderId="0" xfId="29" applyNumberFormat="1" applyFont="1" applyFill="1" applyBorder="1"/>
    <xf numFmtId="167" fontId="1" fillId="0" borderId="0" xfId="43" applyNumberFormat="1" applyFont="1" applyFill="1" applyBorder="1"/>
    <xf numFmtId="167" fontId="16" fillId="0" borderId="3" xfId="43" applyNumberFormat="1" applyFont="1" applyFill="1" applyBorder="1"/>
    <xf numFmtId="167" fontId="1" fillId="0" borderId="10" xfId="43" applyNumberFormat="1" applyFont="1" applyFill="1" applyBorder="1"/>
    <xf numFmtId="169" fontId="1" fillId="0" borderId="0" xfId="42" applyNumberFormat="1" applyFont="1" applyFill="1" applyBorder="1"/>
    <xf numFmtId="0" fontId="19" fillId="0" borderId="0" xfId="41" applyFont="1" applyFill="1" applyBorder="1"/>
    <xf numFmtId="0" fontId="1" fillId="0" borderId="0" xfId="41" applyFont="1" applyFill="1" applyBorder="1"/>
    <xf numFmtId="0" fontId="16" fillId="0" borderId="0" xfId="41" applyFont="1" applyFill="1" applyBorder="1"/>
    <xf numFmtId="0" fontId="16" fillId="0" borderId="3" xfId="41" applyFont="1" applyFill="1" applyBorder="1"/>
    <xf numFmtId="167" fontId="16" fillId="0" borderId="0" xfId="1" applyNumberFormat="1" applyFont="1" applyFill="1" applyBorder="1"/>
    <xf numFmtId="177" fontId="0" fillId="0" borderId="0" xfId="0" applyNumberFormat="1"/>
    <xf numFmtId="43" fontId="1" fillId="0" borderId="3" xfId="1" applyFont="1" applyFill="1" applyBorder="1"/>
    <xf numFmtId="164" fontId="3" fillId="0" borderId="0" xfId="0" applyNumberFormat="1" applyFont="1" applyFill="1" applyBorder="1"/>
    <xf numFmtId="0" fontId="3" fillId="2" borderId="11" xfId="0" applyFont="1" applyFill="1" applyBorder="1"/>
    <xf numFmtId="0" fontId="3" fillId="2" borderId="12" xfId="0" applyFont="1" applyFill="1" applyBorder="1"/>
    <xf numFmtId="0" fontId="3" fillId="2" borderId="13" xfId="0" applyFont="1" applyFill="1" applyBorder="1"/>
    <xf numFmtId="0" fontId="1" fillId="2" borderId="12" xfId="41" applyFill="1" applyBorder="1"/>
    <xf numFmtId="0" fontId="1" fillId="2" borderId="13" xfId="41" applyFill="1" applyBorder="1"/>
    <xf numFmtId="0" fontId="1" fillId="2" borderId="12" xfId="41" applyFont="1" applyFill="1" applyBorder="1"/>
    <xf numFmtId="0" fontId="1" fillId="2" borderId="13" xfId="41" applyFont="1" applyFill="1" applyBorder="1"/>
    <xf numFmtId="0" fontId="19" fillId="0" borderId="12" xfId="41" applyFont="1" applyFill="1" applyBorder="1"/>
    <xf numFmtId="0" fontId="1" fillId="0" borderId="12" xfId="41" applyFont="1" applyFill="1" applyBorder="1"/>
    <xf numFmtId="0" fontId="1" fillId="0" borderId="13" xfId="41" applyFont="1" applyFill="1" applyBorder="1"/>
    <xf numFmtId="169" fontId="16" fillId="2" borderId="0" xfId="42" applyNumberFormat="1" applyFont="1" applyFill="1" applyBorder="1"/>
    <xf numFmtId="164" fontId="1" fillId="0" borderId="3" xfId="29" applyNumberFormat="1" applyFont="1" applyFill="1" applyBorder="1"/>
    <xf numFmtId="164" fontId="1" fillId="2" borderId="3" xfId="29" applyNumberFormat="1" applyFont="1" applyFill="1" applyBorder="1"/>
    <xf numFmtId="165" fontId="2" fillId="2" borderId="0" xfId="1" applyNumberFormat="1" applyFont="1" applyFill="1" applyBorder="1" applyAlignment="1">
      <alignment horizontal="center"/>
    </xf>
    <xf numFmtId="0" fontId="3" fillId="2" borderId="3" xfId="0" applyFont="1" applyFill="1" applyBorder="1"/>
    <xf numFmtId="167" fontId="3" fillId="2" borderId="12" xfId="1" applyNumberFormat="1" applyFont="1" applyFill="1" applyBorder="1"/>
    <xf numFmtId="164" fontId="3" fillId="2" borderId="12" xfId="29" applyNumberFormat="1" applyFont="1" applyFill="1" applyBorder="1"/>
    <xf numFmtId="0" fontId="1" fillId="2" borderId="12" xfId="0" applyFont="1" applyFill="1" applyBorder="1"/>
    <xf numFmtId="169" fontId="1" fillId="2" borderId="3" xfId="12" applyNumberFormat="1" applyFont="1" applyFill="1" applyBorder="1"/>
    <xf numFmtId="167" fontId="16" fillId="2" borderId="0" xfId="43" applyNumberFormat="1" applyFont="1" applyFill="1" applyBorder="1"/>
    <xf numFmtId="167" fontId="16" fillId="0" borderId="0" xfId="43" applyNumberFormat="1" applyFont="1" applyFill="1" applyBorder="1"/>
    <xf numFmtId="0" fontId="16" fillId="0" borderId="0" xfId="0" applyFont="1" applyFill="1" applyBorder="1"/>
    <xf numFmtId="42" fontId="1" fillId="0" borderId="0" xfId="27" applyNumberFormat="1" applyFont="1" applyFill="1" applyBorder="1"/>
    <xf numFmtId="168" fontId="1" fillId="0" borderId="0" xfId="27" applyNumberFormat="1" applyFont="1" applyFill="1" applyBorder="1"/>
    <xf numFmtId="168" fontId="1" fillId="0" borderId="0" xfId="43" applyNumberFormat="1" applyFont="1" applyFill="1" applyBorder="1"/>
    <xf numFmtId="164" fontId="1" fillId="0" borderId="0" xfId="44" applyNumberFormat="1" applyFont="1" applyFill="1" applyBorder="1"/>
    <xf numFmtId="167" fontId="1" fillId="0" borderId="0" xfId="43" applyNumberFormat="1" applyFont="1" applyFill="1" applyBorder="1"/>
    <xf numFmtId="44" fontId="1" fillId="0" borderId="0" xfId="54" applyFont="1" applyFill="1" applyBorder="1"/>
    <xf numFmtId="168" fontId="1" fillId="0" borderId="0" xfId="27" applyNumberFormat="1" applyFont="1" applyFill="1" applyAlignment="1">
      <alignment horizontal="right"/>
    </xf>
    <xf numFmtId="167" fontId="1" fillId="0" borderId="1" xfId="43" applyNumberFormat="1" applyFont="1" applyFill="1" applyBorder="1"/>
    <xf numFmtId="168" fontId="1" fillId="0" borderId="0" xfId="27" applyNumberFormat="1" applyFont="1" applyFill="1"/>
    <xf numFmtId="164" fontId="1" fillId="0" borderId="0" xfId="44" applyNumberFormat="1" applyFont="1" applyFill="1"/>
    <xf numFmtId="167" fontId="1" fillId="0" borderId="0" xfId="43" applyNumberFormat="1" applyFont="1" applyFill="1"/>
    <xf numFmtId="167" fontId="1" fillId="0" borderId="4" xfId="43" applyNumberFormat="1" applyFont="1" applyFill="1" applyBorder="1"/>
    <xf numFmtId="168" fontId="1" fillId="0" borderId="5" xfId="27" applyNumberFormat="1" applyFont="1" applyFill="1" applyBorder="1"/>
    <xf numFmtId="44" fontId="1" fillId="0" borderId="2" xfId="42" applyFont="1" applyFill="1" applyBorder="1"/>
    <xf numFmtId="165" fontId="1" fillId="0" borderId="0" xfId="27" applyNumberFormat="1" applyFont="1" applyFill="1"/>
    <xf numFmtId="167" fontId="1" fillId="0" borderId="2" xfId="43" applyNumberFormat="1" applyFont="1" applyFill="1" applyBorder="1"/>
    <xf numFmtId="42" fontId="1" fillId="0" borderId="0" xfId="27" applyNumberFormat="1" applyFont="1" applyFill="1" applyBorder="1"/>
    <xf numFmtId="168" fontId="1" fillId="0" borderId="0" xfId="27" applyNumberFormat="1" applyFont="1" applyFill="1" applyBorder="1"/>
    <xf numFmtId="168" fontId="1" fillId="0" borderId="0" xfId="43" applyNumberFormat="1" applyFont="1" applyFill="1" applyBorder="1"/>
    <xf numFmtId="164" fontId="1" fillId="0" borderId="0" xfId="44" applyNumberFormat="1" applyFont="1" applyFill="1" applyBorder="1"/>
    <xf numFmtId="167" fontId="1" fillId="0" borderId="0" xfId="43" applyNumberFormat="1" applyFont="1" applyFill="1" applyBorder="1"/>
    <xf numFmtId="44" fontId="1" fillId="0" borderId="0" xfId="54" applyFont="1" applyFill="1" applyBorder="1"/>
    <xf numFmtId="168" fontId="1" fillId="0" borderId="0" xfId="27" applyNumberFormat="1" applyFont="1" applyFill="1" applyAlignment="1">
      <alignment horizontal="right"/>
    </xf>
    <xf numFmtId="167" fontId="1" fillId="0" borderId="1" xfId="43" applyNumberFormat="1" applyFont="1" applyFill="1" applyBorder="1"/>
    <xf numFmtId="168" fontId="1" fillId="0" borderId="0" xfId="27" applyNumberFormat="1" applyFont="1" applyFill="1"/>
    <xf numFmtId="164" fontId="1" fillId="0" borderId="0" xfId="44" applyNumberFormat="1" applyFont="1" applyFill="1"/>
    <xf numFmtId="167" fontId="1" fillId="0" borderId="0" xfId="43" applyNumberFormat="1" applyFont="1" applyFill="1"/>
    <xf numFmtId="167" fontId="1" fillId="0" borderId="4" xfId="43" applyNumberFormat="1" applyFont="1" applyFill="1" applyBorder="1"/>
    <xf numFmtId="168" fontId="1" fillId="0" borderId="5" xfId="27" applyNumberFormat="1" applyFont="1" applyFill="1" applyBorder="1"/>
    <xf numFmtId="44" fontId="1" fillId="0" borderId="2" xfId="42" applyFont="1" applyFill="1" applyBorder="1"/>
    <xf numFmtId="165" fontId="1" fillId="0" borderId="0" xfId="27" applyNumberFormat="1" applyFont="1" applyFill="1"/>
    <xf numFmtId="167" fontId="1" fillId="0" borderId="2" xfId="43" applyNumberFormat="1" applyFont="1" applyFill="1" applyBorder="1"/>
    <xf numFmtId="167" fontId="1" fillId="2" borderId="0" xfId="1" applyNumberFormat="1" applyFont="1" applyFill="1"/>
    <xf numFmtId="167" fontId="1" fillId="2" borderId="1" xfId="1" applyNumberFormat="1" applyFont="1" applyFill="1" applyBorder="1"/>
    <xf numFmtId="0" fontId="1" fillId="2" borderId="9" xfId="41" applyFill="1" applyBorder="1"/>
    <xf numFmtId="167" fontId="1" fillId="2" borderId="0" xfId="1" applyNumberFormat="1" applyFont="1" applyFill="1" applyBorder="1"/>
    <xf numFmtId="169" fontId="1" fillId="2" borderId="0" xfId="12" applyNumberFormat="1" applyFont="1" applyFill="1" applyBorder="1"/>
    <xf numFmtId="167" fontId="1" fillId="2" borderId="0" xfId="1" applyNumberFormat="1" applyFont="1" applyFill="1" applyBorder="1"/>
    <xf numFmtId="169" fontId="1" fillId="2" borderId="0" xfId="12" applyNumberFormat="1" applyFont="1" applyFill="1" applyBorder="1"/>
    <xf numFmtId="167" fontId="1" fillId="2" borderId="0" xfId="1" applyNumberFormat="1" applyFont="1" applyFill="1" applyBorder="1"/>
    <xf numFmtId="169" fontId="1" fillId="2" borderId="0" xfId="12" applyNumberFormat="1" applyFont="1" applyFill="1" applyBorder="1"/>
    <xf numFmtId="167" fontId="1" fillId="2" borderId="0" xfId="1" applyNumberFormat="1" applyFont="1" applyFill="1" applyBorder="1"/>
    <xf numFmtId="167" fontId="1" fillId="0" borderId="0" xfId="43" applyNumberFormat="1" applyFont="1" applyFill="1" applyBorder="1"/>
    <xf numFmtId="169" fontId="1" fillId="2" borderId="0" xfId="12" applyNumberFormat="1" applyFont="1" applyFill="1" applyBorder="1"/>
    <xf numFmtId="169" fontId="1" fillId="2" borderId="0" xfId="12" applyNumberFormat="1" applyFont="1" applyFill="1"/>
    <xf numFmtId="167" fontId="1" fillId="0" borderId="0" xfId="1" applyNumberFormat="1" applyFont="1" applyFill="1"/>
    <xf numFmtId="167" fontId="1" fillId="2" borderId="4" xfId="1" applyNumberFormat="1" applyFont="1" applyFill="1" applyBorder="1"/>
    <xf numFmtId="0" fontId="1" fillId="2" borderId="0" xfId="0" applyFont="1" applyFill="1" applyBorder="1" applyAlignment="1">
      <alignment horizontal="center"/>
    </xf>
    <xf numFmtId="0" fontId="15" fillId="2" borderId="0" xfId="0" applyFont="1" applyFill="1" applyAlignment="1">
      <alignment vertical="top" wrapText="1" readingOrder="1"/>
    </xf>
    <xf numFmtId="0" fontId="1" fillId="2" borderId="0" xfId="0" applyFont="1" applyFill="1" applyAlignment="1">
      <alignment vertical="top" wrapText="1" readingOrder="1"/>
    </xf>
    <xf numFmtId="167" fontId="1" fillId="2" borderId="0" xfId="1" applyNumberFormat="1" applyFont="1" applyFill="1" applyAlignment="1">
      <alignment horizontal="right"/>
    </xf>
    <xf numFmtId="167" fontId="1" fillId="2" borderId="3" xfId="1" applyNumberFormat="1" applyFont="1" applyFill="1" applyBorder="1"/>
    <xf numFmtId="169" fontId="1" fillId="2" borderId="10" xfId="13" applyNumberFormat="1" applyFont="1" applyFill="1" applyBorder="1"/>
    <xf numFmtId="169" fontId="1" fillId="2" borderId="0" xfId="0" applyNumberFormat="1" applyFont="1" applyFill="1"/>
    <xf numFmtId="169" fontId="1" fillId="2" borderId="0" xfId="13" applyNumberFormat="1" applyFont="1" applyFill="1"/>
    <xf numFmtId="164" fontId="15" fillId="2" borderId="0" xfId="31" applyNumberFormat="1" applyFont="1" applyFill="1"/>
    <xf numFmtId="175" fontId="1" fillId="2" borderId="0" xfId="0" applyNumberFormat="1" applyFont="1" applyFill="1"/>
    <xf numFmtId="175" fontId="1" fillId="0" borderId="0" xfId="0" applyNumberFormat="1" applyFont="1" applyFill="1"/>
    <xf numFmtId="173" fontId="1" fillId="2" borderId="0" xfId="0" applyNumberFormat="1" applyFont="1" applyFill="1"/>
    <xf numFmtId="171" fontId="1" fillId="2" borderId="0" xfId="0" applyNumberFormat="1" applyFont="1" applyFill="1"/>
    <xf numFmtId="0" fontId="1" fillId="2" borderId="3" xfId="0" applyFont="1" applyFill="1" applyBorder="1"/>
    <xf numFmtId="44" fontId="1" fillId="2" borderId="3" xfId="13" applyFont="1" applyFill="1" applyBorder="1"/>
    <xf numFmtId="0" fontId="1" fillId="2" borderId="9" xfId="0" applyFont="1" applyFill="1" applyBorder="1"/>
    <xf numFmtId="169" fontId="1" fillId="2" borderId="0" xfId="0" applyNumberFormat="1" applyFont="1" applyFill="1" applyBorder="1"/>
    <xf numFmtId="173" fontId="1" fillId="2" borderId="10" xfId="0" applyNumberFormat="1" applyFont="1" applyFill="1" applyBorder="1"/>
    <xf numFmtId="169" fontId="1" fillId="2" borderId="9" xfId="13" applyNumberFormat="1" applyFont="1" applyFill="1" applyBorder="1"/>
    <xf numFmtId="164" fontId="15" fillId="2" borderId="3" xfId="0" applyNumberFormat="1" applyFont="1" applyFill="1" applyBorder="1"/>
    <xf numFmtId="164" fontId="15" fillId="2" borderId="0" xfId="0" applyNumberFormat="1" applyFont="1" applyFill="1" applyBorder="1"/>
    <xf numFmtId="0" fontId="1" fillId="0" borderId="0" xfId="0" applyFont="1" applyFill="1" applyBorder="1"/>
    <xf numFmtId="167" fontId="1" fillId="0" borderId="0" xfId="1" applyNumberFormat="1" applyFont="1" applyFill="1" applyBorder="1"/>
    <xf numFmtId="169" fontId="1" fillId="2" borderId="3" xfId="0" applyNumberFormat="1" applyFont="1" applyFill="1" applyBorder="1"/>
    <xf numFmtId="164" fontId="15" fillId="2" borderId="9" xfId="0" applyNumberFormat="1" applyFont="1" applyFill="1" applyBorder="1"/>
    <xf numFmtId="164" fontId="1" fillId="2" borderId="0" xfId="0" applyNumberFormat="1" applyFont="1" applyFill="1" applyBorder="1"/>
    <xf numFmtId="164" fontId="1" fillId="0" borderId="0" xfId="0" applyNumberFormat="1" applyFont="1" applyFill="1" applyBorder="1"/>
    <xf numFmtId="164" fontId="1" fillId="2" borderId="10" xfId="29" applyNumberFormat="1" applyFont="1" applyFill="1" applyBorder="1"/>
    <xf numFmtId="164" fontId="1" fillId="2" borderId="3" xfId="31" applyNumberFormat="1" applyFont="1" applyFill="1" applyBorder="1"/>
    <xf numFmtId="0" fontId="1" fillId="2" borderId="9" xfId="25" applyFont="1" applyFill="1" applyBorder="1"/>
    <xf numFmtId="44" fontId="1" fillId="2" borderId="0" xfId="13" applyNumberFormat="1" applyFont="1" applyFill="1" applyBorder="1"/>
    <xf numFmtId="44" fontId="1" fillId="2" borderId="0" xfId="25" applyNumberFormat="1" applyFont="1" applyFill="1" applyBorder="1"/>
    <xf numFmtId="0" fontId="1" fillId="2" borderId="0" xfId="25" applyFont="1" applyFill="1" applyBorder="1"/>
    <xf numFmtId="43" fontId="1" fillId="0" borderId="0" xfId="1" applyFont="1" applyFill="1" applyBorder="1"/>
    <xf numFmtId="176" fontId="1" fillId="2" borderId="10" xfId="25" applyNumberFormat="1" applyFont="1" applyFill="1" applyBorder="1"/>
    <xf numFmtId="0" fontId="1" fillId="2" borderId="3" xfId="25" applyFont="1" applyFill="1" applyBorder="1"/>
    <xf numFmtId="169" fontId="1" fillId="2" borderId="9" xfId="12" applyNumberFormat="1" applyFont="1" applyFill="1" applyBorder="1"/>
    <xf numFmtId="167" fontId="1" fillId="0" borderId="3" xfId="1" applyNumberFormat="1" applyFont="1" applyFill="1" applyBorder="1"/>
    <xf numFmtId="172" fontId="1" fillId="2" borderId="3" xfId="0" applyNumberFormat="1" applyFont="1" applyFill="1" applyBorder="1"/>
    <xf numFmtId="0" fontId="2" fillId="0" borderId="0" xfId="27" applyFont="1" applyAlignment="1">
      <alignment horizontal="left" wrapText="1"/>
    </xf>
    <xf numFmtId="0" fontId="2" fillId="0" borderId="3" xfId="0" applyFont="1" applyBorder="1" applyAlignment="1">
      <alignment horizontal="center"/>
    </xf>
    <xf numFmtId="0" fontId="2" fillId="0" borderId="0" xfId="0" applyFont="1" applyFill="1" applyAlignment="1">
      <alignment horizontal="center"/>
    </xf>
    <xf numFmtId="165" fontId="2" fillId="2" borderId="3" xfId="1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16" fillId="2" borderId="0" xfId="64" applyFont="1" applyFill="1" applyAlignment="1">
      <alignment horizontal="left" wrapText="1"/>
    </xf>
    <xf numFmtId="0" fontId="17" fillId="2" borderId="15" xfId="41" applyFont="1" applyFill="1" applyBorder="1" applyAlignment="1">
      <alignment horizontal="center"/>
    </xf>
    <xf numFmtId="0" fontId="17" fillId="2" borderId="10" xfId="41" applyFont="1" applyFill="1" applyBorder="1" applyAlignment="1">
      <alignment horizontal="center"/>
    </xf>
    <xf numFmtId="0" fontId="17" fillId="2" borderId="14" xfId="41" applyFont="1" applyFill="1" applyBorder="1" applyAlignment="1">
      <alignment horizontal="center"/>
    </xf>
    <xf numFmtId="169" fontId="1" fillId="0" borderId="10" xfId="13" applyNumberFormat="1" applyFont="1" applyFill="1" applyBorder="1"/>
    <xf numFmtId="169" fontId="1" fillId="0" borderId="3" xfId="0" applyNumberFormat="1" applyFont="1" applyFill="1" applyBorder="1"/>
    <xf numFmtId="0" fontId="1" fillId="0" borderId="3" xfId="0" applyFont="1" applyFill="1" applyBorder="1"/>
  </cellXfs>
  <cellStyles count="73">
    <cellStyle name="Comma" xfId="1" builtinId="3"/>
    <cellStyle name="Comma 2" xfId="2" xr:uid="{00000000-0005-0000-0000-000001000000}"/>
    <cellStyle name="Comma 2 2" xfId="3" xr:uid="{00000000-0005-0000-0000-000002000000}"/>
    <cellStyle name="Comma 2 2 2" xfId="43" xr:uid="{00000000-0005-0000-0000-000003000000}"/>
    <cellStyle name="Comma 3" xfId="4" xr:uid="{00000000-0005-0000-0000-000004000000}"/>
    <cellStyle name="Comma 3 2" xfId="5" xr:uid="{00000000-0005-0000-0000-000005000000}"/>
    <cellStyle name="Comma 3 2 2" xfId="6" xr:uid="{00000000-0005-0000-0000-000006000000}"/>
    <cellStyle name="Comma 3 2 2 2" xfId="47" xr:uid="{2A75B4E3-C3A1-4465-8DD3-CE1EDE1D9120}"/>
    <cellStyle name="Comma 3 2 3" xfId="46" xr:uid="{2E415892-07CB-457F-8447-CB34ABD86818}"/>
    <cellStyle name="Comma 3 3" xfId="7" xr:uid="{00000000-0005-0000-0000-000007000000}"/>
    <cellStyle name="Comma 3 3 2" xfId="48" xr:uid="{6F9AA1F4-BFA6-4618-8BFC-39FE93DDD4B6}"/>
    <cellStyle name="Comma 3 4" xfId="45" xr:uid="{5C6B5177-FEE6-4E94-8311-D7D8C0B667DD}"/>
    <cellStyle name="Comma 4" xfId="8" xr:uid="{00000000-0005-0000-0000-000008000000}"/>
    <cellStyle name="Comma 4 2" xfId="9" xr:uid="{00000000-0005-0000-0000-000009000000}"/>
    <cellStyle name="Comma 4 2 2" xfId="50" xr:uid="{5C8A1090-31F7-447C-A769-DB802A1F8DAD}"/>
    <cellStyle name="Comma 4 3" xfId="49" xr:uid="{ACC6861A-69EC-4F53-A39E-B8A8ACC69B93}"/>
    <cellStyle name="Comma 5" xfId="10" xr:uid="{00000000-0005-0000-0000-00000A000000}"/>
    <cellStyle name="Comma 5 2" xfId="11" xr:uid="{00000000-0005-0000-0000-00000B000000}"/>
    <cellStyle name="Comma 5 2 2" xfId="52" xr:uid="{58545878-8010-4966-94C5-4AFFE3FF3986}"/>
    <cellStyle name="Comma 5 3" xfId="51" xr:uid="{D00A0DBA-B8D8-44CF-91C5-69D441D3DC7A}"/>
    <cellStyle name="Currency" xfId="12" builtinId="4"/>
    <cellStyle name="Currency 11" xfId="13" xr:uid="{00000000-0005-0000-0000-00000D000000}"/>
    <cellStyle name="Currency 11 2" xfId="42" xr:uid="{00000000-0005-0000-0000-00000E000000}"/>
    <cellStyle name="Currency 2" xfId="14" xr:uid="{00000000-0005-0000-0000-00000F000000}"/>
    <cellStyle name="Currency 2 2" xfId="15" xr:uid="{00000000-0005-0000-0000-000010000000}"/>
    <cellStyle name="Currency 2 2 2" xfId="54" xr:uid="{484B33C1-1A4F-4AE4-B06E-7212AFB04753}"/>
    <cellStyle name="Currency 2 3" xfId="53" xr:uid="{681DA9D9-4B98-48A8-BD82-53D9D5960E6B}"/>
    <cellStyle name="Currency 3" xfId="16" xr:uid="{00000000-0005-0000-0000-000011000000}"/>
    <cellStyle name="Currency 3 2" xfId="17" xr:uid="{00000000-0005-0000-0000-000012000000}"/>
    <cellStyle name="Currency 3 2 2" xfId="18" xr:uid="{00000000-0005-0000-0000-000013000000}"/>
    <cellStyle name="Currency 3 2 2 2" xfId="57" xr:uid="{EBA4E164-3FA3-4BDF-8E71-4C182B596191}"/>
    <cellStyle name="Currency 3 2 3" xfId="56" xr:uid="{5A308849-03F8-4A48-A699-1DF075149793}"/>
    <cellStyle name="Currency 3 3" xfId="19" xr:uid="{00000000-0005-0000-0000-000014000000}"/>
    <cellStyle name="Currency 3 3 2" xfId="58" xr:uid="{85D61DB6-DD3A-41AF-A0FF-1D928281F03A}"/>
    <cellStyle name="Currency 3 4" xfId="55" xr:uid="{40FA2834-61D1-4472-A3FD-561EDCE93DD7}"/>
    <cellStyle name="Currency 4" xfId="20" xr:uid="{00000000-0005-0000-0000-000015000000}"/>
    <cellStyle name="Currency 4 2" xfId="21" xr:uid="{00000000-0005-0000-0000-000016000000}"/>
    <cellStyle name="Currency 4 2 2" xfId="60" xr:uid="{3334B54E-E5FA-48F1-8C99-DD725BE44A69}"/>
    <cellStyle name="Currency 4 3" xfId="59" xr:uid="{8829ECD6-74EE-487C-B92F-4A6D404ED1F5}"/>
    <cellStyle name="Currency 5" xfId="22" xr:uid="{00000000-0005-0000-0000-000017000000}"/>
    <cellStyle name="Currency 5 2" xfId="23" xr:uid="{00000000-0005-0000-0000-000018000000}"/>
    <cellStyle name="Currency 5 2 2" xfId="62" xr:uid="{4E0DF8E2-F722-493E-939B-EC5972173FA9}"/>
    <cellStyle name="Currency 5 3" xfId="61" xr:uid="{5241A9AC-BC9D-4DF0-877D-DC30B50B217D}"/>
    <cellStyle name="Dezimal_Analysis_Budget_20021" xfId="24" xr:uid="{00000000-0005-0000-0000-000019000000}"/>
    <cellStyle name="Normal" xfId="0" builtinId="0"/>
    <cellStyle name="Normal 2" xfId="25" xr:uid="{00000000-0005-0000-0000-00001B000000}"/>
    <cellStyle name="Normal 2 2" xfId="63" xr:uid="{4DDD2EAD-5F35-484F-888A-1D27ED01380C}"/>
    <cellStyle name="Normal 3" xfId="41" xr:uid="{00000000-0005-0000-0000-00001C000000}"/>
    <cellStyle name="Normal 4" xfId="26" xr:uid="{00000000-0005-0000-0000-00001D000000}"/>
    <cellStyle name="Normal 4 2" xfId="64" xr:uid="{8657525B-631E-4B60-BF07-CD29E9C9CD48}"/>
    <cellStyle name="Normal_10Q2Q2003 (1)" xfId="27" xr:uid="{00000000-0005-0000-0000-00001E000000}"/>
    <cellStyle name="Normal_Selected Financial Data Amended (2)" xfId="28" xr:uid="{00000000-0005-0000-0000-00001F000000}"/>
    <cellStyle name="Percent" xfId="29" builtinId="5"/>
    <cellStyle name="Percent 2" xfId="30" xr:uid="{00000000-0005-0000-0000-000021000000}"/>
    <cellStyle name="Percent 2 2" xfId="31" xr:uid="{00000000-0005-0000-0000-000022000000}"/>
    <cellStyle name="Percent 2 2 2" xfId="44" xr:uid="{00000000-0005-0000-0000-000023000000}"/>
    <cellStyle name="Percent 3" xfId="32" xr:uid="{00000000-0005-0000-0000-000024000000}"/>
    <cellStyle name="Percent 3 2" xfId="33" xr:uid="{00000000-0005-0000-0000-000025000000}"/>
    <cellStyle name="Percent 3 2 2" xfId="34" xr:uid="{00000000-0005-0000-0000-000026000000}"/>
    <cellStyle name="Percent 3 2 2 2" xfId="67" xr:uid="{4326E84E-8E1A-418E-A2CC-032621447F2A}"/>
    <cellStyle name="Percent 3 2 3" xfId="66" xr:uid="{367A79DF-B67F-4895-A516-E83EA3EAE19D}"/>
    <cellStyle name="Percent 3 3" xfId="35" xr:uid="{00000000-0005-0000-0000-000027000000}"/>
    <cellStyle name="Percent 3 3 2" xfId="68" xr:uid="{9FDFC79D-09D4-47B0-9984-E15E3BAEC607}"/>
    <cellStyle name="Percent 3 4" xfId="65" xr:uid="{0C938C9C-A372-442D-BA8B-3EC53E896D32}"/>
    <cellStyle name="Percent 4" xfId="36" xr:uid="{00000000-0005-0000-0000-000028000000}"/>
    <cellStyle name="Percent 4 2" xfId="37" xr:uid="{00000000-0005-0000-0000-000029000000}"/>
    <cellStyle name="Percent 4 2 2" xfId="70" xr:uid="{8CD7B69B-773A-4ABD-9639-AF3203EC9DFD}"/>
    <cellStyle name="Percent 4 3" xfId="69" xr:uid="{CCBBD113-EBD5-4E21-909C-D9B19D5AB510}"/>
    <cellStyle name="Percent 5" xfId="38" xr:uid="{00000000-0005-0000-0000-00002A000000}"/>
    <cellStyle name="Percent 5 2" xfId="39" xr:uid="{00000000-0005-0000-0000-00002B000000}"/>
    <cellStyle name="Percent 5 2 2" xfId="72" xr:uid="{5BCB9402-1CC5-4099-9E50-39F93521A8F5}"/>
    <cellStyle name="Percent 5 3" xfId="71" xr:uid="{88B5199F-1B10-4A00-AEC0-54A7CF46DF09}"/>
    <cellStyle name="Standard_AXSGAAP_PL_BS_Q2_2001_h" xfId="40" xr:uid="{00000000-0005-0000-0000-00002C000000}"/>
  </cellStyles>
  <dxfs count="0"/>
  <tableStyles count="0" defaultTableStyle="TableStyleMedium9" defaultPivotStyle="PivotStyleLight16"/>
  <colors>
    <mruColors>
      <color rgb="FF0000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5.bin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9"/>
  <sheetViews>
    <sheetView showGridLines="0" tabSelected="1" zoomScaleNormal="100" workbookViewId="0">
      <selection activeCell="L14" sqref="L14"/>
    </sheetView>
  </sheetViews>
  <sheetFormatPr defaultColWidth="6.6640625" defaultRowHeight="13.2"/>
  <cols>
    <col min="1" max="2" width="2.6640625" style="1" customWidth="1"/>
    <col min="3" max="3" width="3.44140625" style="1" customWidth="1"/>
    <col min="4" max="4" width="6.6640625" style="1" customWidth="1"/>
    <col min="5" max="5" width="30.77734375" style="1" customWidth="1"/>
    <col min="6" max="6" width="15.33203125" style="1" customWidth="1"/>
    <col min="7" max="7" width="6.77734375" style="1" customWidth="1"/>
    <col min="8" max="8" width="15.33203125" style="1" customWidth="1"/>
    <col min="9" max="9" width="2.33203125" style="1" customWidth="1"/>
    <col min="10" max="16384" width="6.6640625" style="1"/>
  </cols>
  <sheetData>
    <row r="1" spans="1:8" ht="15.6">
      <c r="A1" s="44" t="s">
        <v>38</v>
      </c>
    </row>
    <row r="2" spans="1:8" ht="15.6">
      <c r="A2" s="44" t="s">
        <v>147</v>
      </c>
    </row>
    <row r="4" spans="1:8">
      <c r="A4" s="2" t="s">
        <v>35</v>
      </c>
      <c r="F4" s="16" t="s">
        <v>162</v>
      </c>
      <c r="G4" s="15"/>
      <c r="H4" s="16" t="s">
        <v>4</v>
      </c>
    </row>
    <row r="5" spans="1:8">
      <c r="F5" s="12">
        <v>2020</v>
      </c>
      <c r="H5" s="12">
        <v>2019</v>
      </c>
    </row>
    <row r="6" spans="1:8" ht="12" customHeight="1">
      <c r="F6" s="84" t="s">
        <v>5</v>
      </c>
      <c r="G6" s="30"/>
      <c r="H6" s="84" t="s">
        <v>5</v>
      </c>
    </row>
    <row r="7" spans="1:8" ht="12" customHeight="1">
      <c r="A7" s="2" t="s">
        <v>8</v>
      </c>
      <c r="F7" s="85"/>
      <c r="H7" s="85"/>
    </row>
    <row r="8" spans="1:8" ht="3.75" customHeight="1">
      <c r="E8" s="13"/>
      <c r="F8" s="85"/>
      <c r="H8" s="85"/>
    </row>
    <row r="9" spans="1:8">
      <c r="A9" s="1" t="s">
        <v>9</v>
      </c>
      <c r="F9" s="85"/>
      <c r="H9" s="85"/>
    </row>
    <row r="10" spans="1:8">
      <c r="B10" s="1" t="s">
        <v>37</v>
      </c>
      <c r="F10" s="155">
        <v>567.1</v>
      </c>
      <c r="G10" s="20"/>
      <c r="H10" s="155">
        <v>678.3</v>
      </c>
    </row>
    <row r="11" spans="1:8">
      <c r="B11" s="177" t="s">
        <v>135</v>
      </c>
      <c r="F11" s="19">
        <v>50</v>
      </c>
      <c r="G11" s="20"/>
      <c r="H11" s="19">
        <v>6.6</v>
      </c>
    </row>
    <row r="12" spans="1:8">
      <c r="B12" s="1" t="s">
        <v>10</v>
      </c>
      <c r="F12" s="19">
        <v>329.9</v>
      </c>
      <c r="G12" s="20"/>
      <c r="H12" s="19">
        <v>362.2</v>
      </c>
    </row>
    <row r="13" spans="1:8">
      <c r="B13" s="1" t="s">
        <v>11</v>
      </c>
      <c r="F13" s="19">
        <v>695.9</v>
      </c>
      <c r="G13" s="20"/>
      <c r="H13" s="19">
        <v>577.20000000000005</v>
      </c>
    </row>
    <row r="14" spans="1:8">
      <c r="B14" s="1" t="s">
        <v>0</v>
      </c>
      <c r="F14" s="164">
        <f>192.5-9.3</f>
        <v>183.2</v>
      </c>
      <c r="G14" s="20"/>
      <c r="H14" s="164">
        <v>172</v>
      </c>
    </row>
    <row r="15" spans="1:8">
      <c r="C15" s="1" t="s">
        <v>12</v>
      </c>
      <c r="F15" s="19">
        <f>SUM(F10:F14)</f>
        <v>1826.1000000000001</v>
      </c>
      <c r="G15" s="17"/>
      <c r="H15" s="19">
        <f>SUM(H10:H14)</f>
        <v>1796.3</v>
      </c>
    </row>
    <row r="16" spans="1:8">
      <c r="F16" s="155"/>
      <c r="G16" s="20"/>
      <c r="H16" s="155"/>
    </row>
    <row r="17" spans="1:8">
      <c r="A17" s="1" t="s">
        <v>29</v>
      </c>
      <c r="F17" s="19">
        <v>354.6</v>
      </c>
      <c r="G17" s="17"/>
      <c r="H17" s="19">
        <v>306.10000000000002</v>
      </c>
    </row>
    <row r="18" spans="1:8">
      <c r="A18" s="177" t="s">
        <v>133</v>
      </c>
      <c r="F18" s="19">
        <v>60.7</v>
      </c>
      <c r="G18" s="17"/>
      <c r="H18" s="19">
        <v>65.599999999999994</v>
      </c>
    </row>
    <row r="19" spans="1:8" ht="13.95" customHeight="1">
      <c r="A19" s="1" t="s">
        <v>80</v>
      </c>
      <c r="F19" s="164">
        <f>636.5+1.5</f>
        <v>638</v>
      </c>
      <c r="G19" s="17"/>
      <c r="H19" s="164">
        <v>603.5</v>
      </c>
    </row>
    <row r="20" spans="1:8">
      <c r="F20" s="21"/>
      <c r="G20" s="22"/>
      <c r="H20" s="21"/>
    </row>
    <row r="21" spans="1:8" ht="13.8" thickBot="1">
      <c r="C21" s="1" t="s">
        <v>1</v>
      </c>
      <c r="D21" s="2"/>
      <c r="E21" s="2"/>
      <c r="F21" s="23">
        <f>F15+F17+F19+F18</f>
        <v>2879.4</v>
      </c>
      <c r="G21" s="21"/>
      <c r="H21" s="23">
        <f>H15+H17+H19+H18</f>
        <v>2771.5</v>
      </c>
    </row>
    <row r="22" spans="1:8" ht="13.8" thickTop="1">
      <c r="F22" s="155" t="s">
        <v>5</v>
      </c>
      <c r="G22" s="20"/>
      <c r="H22" s="155" t="s">
        <v>5</v>
      </c>
    </row>
    <row r="23" spans="1:8">
      <c r="A23" s="313" t="s">
        <v>168</v>
      </c>
      <c r="B23" s="313"/>
      <c r="C23" s="313"/>
      <c r="D23" s="313"/>
      <c r="E23" s="313"/>
      <c r="F23" s="313"/>
      <c r="G23" s="20"/>
      <c r="H23" s="155"/>
    </row>
    <row r="24" spans="1:8">
      <c r="A24" s="313"/>
      <c r="B24" s="313"/>
      <c r="C24" s="313"/>
      <c r="D24" s="313"/>
      <c r="E24" s="313"/>
      <c r="F24" s="313"/>
      <c r="G24" s="20"/>
      <c r="H24" s="155"/>
    </row>
    <row r="25" spans="1:8">
      <c r="A25" s="1" t="s">
        <v>13</v>
      </c>
      <c r="F25" s="155" t="s">
        <v>5</v>
      </c>
      <c r="G25" s="20"/>
      <c r="H25" s="155" t="s">
        <v>5</v>
      </c>
    </row>
    <row r="26" spans="1:8">
      <c r="B26" s="1" t="s">
        <v>72</v>
      </c>
      <c r="F26" s="165">
        <v>1.7</v>
      </c>
      <c r="G26" s="17"/>
      <c r="H26" s="165">
        <v>0.5</v>
      </c>
    </row>
    <row r="27" spans="1:8">
      <c r="B27" s="1" t="s">
        <v>14</v>
      </c>
      <c r="F27" s="19">
        <v>113.9</v>
      </c>
      <c r="G27" s="17"/>
      <c r="H27" s="19">
        <v>118.4</v>
      </c>
    </row>
    <row r="28" spans="1:8">
      <c r="B28" s="1" t="s">
        <v>30</v>
      </c>
      <c r="F28" s="19">
        <v>154.6</v>
      </c>
      <c r="G28" s="17"/>
      <c r="H28" s="19">
        <v>137.9</v>
      </c>
    </row>
    <row r="29" spans="1:8">
      <c r="B29" s="1" t="s">
        <v>15</v>
      </c>
      <c r="F29" s="164">
        <f>420.8-7.8</f>
        <v>413</v>
      </c>
      <c r="G29" s="17"/>
      <c r="H29" s="164">
        <v>388.8</v>
      </c>
    </row>
    <row r="30" spans="1:8">
      <c r="C30" s="1" t="s">
        <v>16</v>
      </c>
      <c r="F30" s="19">
        <f>SUM(F26:F29)</f>
        <v>683.2</v>
      </c>
      <c r="G30" s="17"/>
      <c r="H30" s="19">
        <f>SUM(H26:H29)</f>
        <v>645.6</v>
      </c>
    </row>
    <row r="31" spans="1:8">
      <c r="D31" s="10"/>
      <c r="F31" s="155"/>
      <c r="G31" s="20"/>
      <c r="H31" s="155"/>
    </row>
    <row r="32" spans="1:8">
      <c r="A32" s="1" t="s">
        <v>2</v>
      </c>
      <c r="F32" s="19">
        <v>828.2</v>
      </c>
      <c r="G32" s="17"/>
      <c r="H32" s="19">
        <v>812.8</v>
      </c>
    </row>
    <row r="33" spans="1:9">
      <c r="A33" s="177" t="s">
        <v>134</v>
      </c>
      <c r="F33" s="19">
        <v>42.1</v>
      </c>
      <c r="G33" s="17"/>
      <c r="H33" s="19">
        <v>47</v>
      </c>
    </row>
    <row r="34" spans="1:9">
      <c r="A34" s="1" t="s">
        <v>17</v>
      </c>
      <c r="F34" s="19">
        <f>363.2</f>
        <v>363.2</v>
      </c>
      <c r="G34" s="17"/>
      <c r="H34" s="19">
        <v>327.9</v>
      </c>
    </row>
    <row r="35" spans="1:9">
      <c r="F35" s="163"/>
      <c r="G35" s="17"/>
      <c r="H35" s="163"/>
    </row>
    <row r="36" spans="1:9">
      <c r="A36" s="177" t="s">
        <v>130</v>
      </c>
      <c r="F36" s="163">
        <v>0</v>
      </c>
      <c r="G36" s="17"/>
      <c r="H36" s="163">
        <v>21.1</v>
      </c>
    </row>
    <row r="37" spans="1:9">
      <c r="F37" s="163"/>
      <c r="G37" s="17"/>
      <c r="H37" s="163"/>
    </row>
    <row r="38" spans="1:9">
      <c r="A38" s="1" t="s">
        <v>18</v>
      </c>
      <c r="F38" s="164">
        <v>962.7</v>
      </c>
      <c r="G38" s="18"/>
      <c r="H38" s="164">
        <v>917.1</v>
      </c>
    </row>
    <row r="39" spans="1:9">
      <c r="F39" s="21"/>
      <c r="G39" s="20"/>
      <c r="H39" s="21"/>
    </row>
    <row r="40" spans="1:9" ht="13.8" thickBot="1">
      <c r="C40" s="177" t="s">
        <v>19</v>
      </c>
      <c r="F40" s="23">
        <f>F30+F32+F34+F38+F36+F33</f>
        <v>2879.4</v>
      </c>
      <c r="G40" s="20"/>
      <c r="H40" s="23">
        <f>H30+H32+H34+H38+H36+H33</f>
        <v>2771.5</v>
      </c>
    </row>
    <row r="41" spans="1:9" ht="13.8" thickTop="1">
      <c r="F41" s="25"/>
      <c r="H41" s="25"/>
    </row>
    <row r="42" spans="1:9">
      <c r="F42" s="10"/>
    </row>
    <row r="43" spans="1:9">
      <c r="F43" s="178"/>
    </row>
    <row r="44" spans="1:9">
      <c r="F44" s="10"/>
    </row>
    <row r="47" spans="1:9" ht="13.8">
      <c r="A47" s="45" t="s">
        <v>39</v>
      </c>
      <c r="B47" s="46"/>
      <c r="F47" s="176" t="s">
        <v>129</v>
      </c>
      <c r="G47" s="85"/>
      <c r="H47" s="85"/>
      <c r="I47" s="85"/>
    </row>
    <row r="48" spans="1:9" ht="13.8">
      <c r="A48" s="45"/>
      <c r="B48" s="46"/>
      <c r="F48" s="85" t="s">
        <v>93</v>
      </c>
      <c r="G48" s="85"/>
      <c r="H48" s="85"/>
      <c r="I48" s="85"/>
    </row>
    <row r="49" spans="1:9" ht="13.8">
      <c r="A49" s="45"/>
      <c r="B49" s="46"/>
      <c r="F49" s="191" t="s">
        <v>140</v>
      </c>
      <c r="G49" s="85"/>
      <c r="H49" s="85"/>
      <c r="I49" s="85"/>
    </row>
  </sheetData>
  <mergeCells count="1">
    <mergeCell ref="A23:F24"/>
  </mergeCells>
  <phoneticPr fontId="4" type="noConversion"/>
  <pageMargins left="0.7" right="0.7" top="1" bottom="1" header="0.5" footer="0.5"/>
  <pageSetup scale="89" orientation="portrait" r:id="rId1"/>
  <headerFooter alignWithMargins="0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61"/>
  <sheetViews>
    <sheetView showGridLines="0" zoomScaleNormal="100" workbookViewId="0">
      <selection activeCell="L22" sqref="L22"/>
    </sheetView>
  </sheetViews>
  <sheetFormatPr defaultColWidth="9.33203125" defaultRowHeight="13.2"/>
  <cols>
    <col min="1" max="2" width="2.109375" style="27" customWidth="1"/>
    <col min="3" max="3" width="44.5546875" style="27" customWidth="1"/>
    <col min="4" max="4" width="15.33203125" style="31" customWidth="1"/>
    <col min="5" max="5" width="2.33203125" style="31" customWidth="1"/>
    <col min="6" max="6" width="15.33203125" style="31" customWidth="1"/>
    <col min="7" max="7" width="2.33203125" style="92" customWidth="1"/>
    <col min="8" max="8" width="15.33203125" style="31" customWidth="1"/>
    <col min="9" max="9" width="2.33203125" style="31" customWidth="1"/>
    <col min="10" max="10" width="15.33203125" style="31" customWidth="1"/>
    <col min="11" max="16384" width="9.33203125" style="27"/>
  </cols>
  <sheetData>
    <row r="1" spans="1:10" ht="15.6">
      <c r="A1" s="44" t="s">
        <v>38</v>
      </c>
    </row>
    <row r="2" spans="1:10" ht="15.6">
      <c r="A2" s="44" t="s">
        <v>148</v>
      </c>
    </row>
    <row r="4" spans="1:10">
      <c r="D4" s="315" t="s">
        <v>22</v>
      </c>
      <c r="E4" s="315"/>
      <c r="F4" s="315"/>
      <c r="G4" s="93"/>
      <c r="H4" s="315" t="s">
        <v>163</v>
      </c>
      <c r="I4" s="315"/>
      <c r="J4" s="315"/>
    </row>
    <row r="5" spans="1:10" ht="13.8" thickBot="1">
      <c r="A5" s="2" t="s">
        <v>34</v>
      </c>
      <c r="B5" s="1"/>
      <c r="C5" s="1"/>
      <c r="D5" s="314" t="s">
        <v>162</v>
      </c>
      <c r="E5" s="314"/>
      <c r="F5" s="314"/>
      <c r="G5" s="94"/>
      <c r="H5" s="314" t="s">
        <v>162</v>
      </c>
      <c r="I5" s="314"/>
      <c r="J5" s="314"/>
    </row>
    <row r="6" spans="1:10" ht="13.8" thickBot="1">
      <c r="A6" s="1"/>
      <c r="B6" s="1"/>
      <c r="C6" s="5"/>
      <c r="D6" s="83">
        <v>2020</v>
      </c>
      <c r="E6" s="32"/>
      <c r="F6" s="83">
        <v>2019</v>
      </c>
      <c r="G6" s="32"/>
      <c r="H6" s="83">
        <v>2020</v>
      </c>
      <c r="I6" s="32"/>
      <c r="J6" s="83">
        <v>2019</v>
      </c>
    </row>
    <row r="7" spans="1:10" ht="5.25" customHeight="1">
      <c r="A7" s="1"/>
      <c r="B7" s="1"/>
      <c r="C7" s="1"/>
      <c r="D7" s="86"/>
      <c r="E7" s="28"/>
      <c r="F7" s="80"/>
      <c r="G7" s="28"/>
      <c r="H7" s="86"/>
      <c r="I7" s="28"/>
      <c r="J7" s="80"/>
    </row>
    <row r="8" spans="1:10">
      <c r="A8" s="1" t="s">
        <v>31</v>
      </c>
      <c r="B8" s="1"/>
      <c r="C8" s="4"/>
      <c r="D8" s="153">
        <v>511.4</v>
      </c>
      <c r="E8" s="26"/>
      <c r="F8" s="233">
        <v>521.1</v>
      </c>
      <c r="G8" s="26"/>
      <c r="H8" s="153">
        <v>1360</v>
      </c>
      <c r="I8" s="26"/>
      <c r="J8" s="249">
        <v>1472.7</v>
      </c>
    </row>
    <row r="9" spans="1:10">
      <c r="A9" s="1" t="s">
        <v>32</v>
      </c>
      <c r="B9" s="1"/>
      <c r="C9" s="7"/>
      <c r="D9" s="154">
        <v>263.10000000000002</v>
      </c>
      <c r="E9" s="110"/>
      <c r="F9" s="234">
        <v>267.2</v>
      </c>
      <c r="G9" s="35"/>
      <c r="H9" s="154">
        <v>733.2</v>
      </c>
      <c r="I9" s="110"/>
      <c r="J9" s="250">
        <v>773.7</v>
      </c>
    </row>
    <row r="10" spans="1:10" ht="4.5" customHeight="1">
      <c r="A10" s="1"/>
      <c r="B10" s="1"/>
      <c r="C10" s="7"/>
      <c r="D10" s="21"/>
      <c r="E10" s="22"/>
      <c r="F10" s="228"/>
      <c r="G10" s="22"/>
      <c r="H10" s="21"/>
      <c r="I10" s="22"/>
      <c r="J10" s="244"/>
    </row>
    <row r="11" spans="1:10">
      <c r="A11" s="1" t="s">
        <v>23</v>
      </c>
      <c r="B11"/>
      <c r="C11"/>
      <c r="D11" s="115">
        <f>D8-D9</f>
        <v>248.29999999999995</v>
      </c>
      <c r="E11" s="111" t="s">
        <v>5</v>
      </c>
      <c r="F11" s="231">
        <v>253.90000000000003</v>
      </c>
      <c r="G11" s="34" t="s">
        <v>5</v>
      </c>
      <c r="H11" s="115">
        <f>H8-H9</f>
        <v>626.79999999999995</v>
      </c>
      <c r="I11" s="111" t="s">
        <v>5</v>
      </c>
      <c r="J11" s="247">
        <v>699</v>
      </c>
    </row>
    <row r="12" spans="1:10" ht="3" customHeight="1">
      <c r="A12" s="1" t="s">
        <v>5</v>
      </c>
      <c r="B12" s="1"/>
      <c r="C12" s="4"/>
      <c r="D12" s="155"/>
      <c r="E12" s="112"/>
      <c r="F12" s="235"/>
      <c r="G12" s="36"/>
      <c r="H12" s="155"/>
      <c r="I12" s="112"/>
      <c r="J12" s="251"/>
    </row>
    <row r="13" spans="1:10" ht="12.75" customHeight="1">
      <c r="A13" s="1" t="s">
        <v>73</v>
      </c>
      <c r="B13" s="1"/>
      <c r="C13" s="4"/>
      <c r="D13" s="156"/>
      <c r="E13" s="113"/>
      <c r="F13" s="236"/>
      <c r="G13" s="40"/>
      <c r="H13" s="156"/>
      <c r="I13" s="113"/>
      <c r="J13" s="252"/>
    </row>
    <row r="14" spans="1:10" ht="12" customHeight="1">
      <c r="A14" s="177" t="s">
        <v>33</v>
      </c>
      <c r="B14" s="4"/>
      <c r="D14" s="157">
        <v>114.6</v>
      </c>
      <c r="E14" s="110"/>
      <c r="F14" s="237">
        <v>125.30000000000001</v>
      </c>
      <c r="G14" s="35"/>
      <c r="H14" s="157">
        <v>338.2</v>
      </c>
      <c r="I14" s="110"/>
      <c r="J14" s="253">
        <v>369.90000000000003</v>
      </c>
    </row>
    <row r="15" spans="1:10">
      <c r="A15" s="1" t="s">
        <v>6</v>
      </c>
      <c r="B15" s="4"/>
      <c r="D15" s="157">
        <v>48.3</v>
      </c>
      <c r="E15" s="114"/>
      <c r="F15" s="237">
        <v>46.1</v>
      </c>
      <c r="G15" s="41"/>
      <c r="H15" s="157">
        <v>140.9</v>
      </c>
      <c r="I15" s="114"/>
      <c r="J15" s="253">
        <v>141</v>
      </c>
    </row>
    <row r="16" spans="1:10">
      <c r="A16" s="1" t="s">
        <v>82</v>
      </c>
      <c r="B16" s="4"/>
      <c r="D16" s="179">
        <v>4.2</v>
      </c>
      <c r="E16" s="114"/>
      <c r="F16" s="237">
        <v>-5.3</v>
      </c>
      <c r="G16" s="41"/>
      <c r="H16" s="179">
        <v>12.2</v>
      </c>
      <c r="I16" s="114"/>
      <c r="J16" s="253">
        <v>4.9000000000000004</v>
      </c>
    </row>
    <row r="17" spans="1:10">
      <c r="A17" s="4" t="s">
        <v>20</v>
      </c>
      <c r="D17" s="158">
        <f>SUM(D14:D16)</f>
        <v>167.09999999999997</v>
      </c>
      <c r="E17" s="115"/>
      <c r="F17" s="238">
        <v>166.1</v>
      </c>
      <c r="G17" s="37"/>
      <c r="H17" s="158">
        <f>SUM(H14:H16)</f>
        <v>491.3</v>
      </c>
      <c r="I17" s="115"/>
      <c r="J17" s="254">
        <v>515.80000000000007</v>
      </c>
    </row>
    <row r="18" spans="1:10" ht="3.75" customHeight="1">
      <c r="A18" s="1"/>
      <c r="B18" s="4"/>
      <c r="D18" s="112"/>
      <c r="E18" s="112"/>
      <c r="F18" s="229"/>
      <c r="G18" s="36"/>
      <c r="H18" s="112"/>
      <c r="I18" s="112"/>
      <c r="J18" s="245"/>
    </row>
    <row r="19" spans="1:10">
      <c r="A19" s="1" t="s">
        <v>21</v>
      </c>
      <c r="D19" s="115">
        <f>D11-D17</f>
        <v>81.199999999999989</v>
      </c>
      <c r="E19" s="111"/>
      <c r="F19" s="231">
        <v>87.80000000000004</v>
      </c>
      <c r="G19" s="34"/>
      <c r="H19" s="115">
        <f>H11-H17</f>
        <v>135.49999999999994</v>
      </c>
      <c r="I19" s="111"/>
      <c r="J19" s="247">
        <v>183.19999999999993</v>
      </c>
    </row>
    <row r="20" spans="1:10" ht="6" customHeight="1">
      <c r="A20" s="1"/>
      <c r="B20" s="1"/>
      <c r="C20" s="4"/>
      <c r="D20" s="155"/>
      <c r="E20" s="112"/>
      <c r="F20" s="235"/>
      <c r="G20" s="36"/>
      <c r="H20" s="155"/>
      <c r="I20" s="112"/>
      <c r="J20" s="251"/>
    </row>
    <row r="21" spans="1:10">
      <c r="A21" s="11" t="s">
        <v>112</v>
      </c>
      <c r="B21" s="1"/>
      <c r="C21" s="4"/>
      <c r="D21" s="154">
        <v>-5.9</v>
      </c>
      <c r="E21" s="110"/>
      <c r="F21" s="234">
        <v>-4.5999999999999996</v>
      </c>
      <c r="G21" s="35"/>
      <c r="H21" s="154">
        <v>-15.4</v>
      </c>
      <c r="I21" s="110"/>
      <c r="J21" s="250">
        <v>-14</v>
      </c>
    </row>
    <row r="22" spans="1:10" ht="6" customHeight="1">
      <c r="A22" s="1"/>
      <c r="B22" s="1"/>
      <c r="C22" s="3"/>
      <c r="D22" s="155"/>
      <c r="E22" s="112"/>
      <c r="F22" s="235"/>
      <c r="G22" s="36"/>
      <c r="H22" s="155"/>
      <c r="I22" s="112"/>
      <c r="J22" s="251"/>
    </row>
    <row r="23" spans="1:10">
      <c r="A23" s="1" t="s">
        <v>25</v>
      </c>
      <c r="B23" s="1"/>
      <c r="C23" s="3"/>
      <c r="D23" s="155"/>
      <c r="E23" s="112"/>
      <c r="F23" s="235"/>
      <c r="G23" s="36"/>
      <c r="H23" s="155"/>
      <c r="I23" s="112"/>
      <c r="J23" s="251"/>
    </row>
    <row r="24" spans="1:10">
      <c r="A24" s="1"/>
      <c r="B24" s="8" t="s">
        <v>26</v>
      </c>
      <c r="C24" s="3"/>
      <c r="D24" s="157">
        <f>D19+D21</f>
        <v>75.299999999999983</v>
      </c>
      <c r="E24" s="110"/>
      <c r="F24" s="237">
        <v>83.200000000000045</v>
      </c>
      <c r="G24" s="35"/>
      <c r="H24" s="157">
        <f>H19+H21</f>
        <v>120.09999999999994</v>
      </c>
      <c r="I24" s="110"/>
      <c r="J24" s="253">
        <v>169.19999999999993</v>
      </c>
    </row>
    <row r="25" spans="1:10">
      <c r="A25" s="1" t="s">
        <v>95</v>
      </c>
      <c r="B25" s="8"/>
      <c r="C25" s="3"/>
      <c r="D25" s="154">
        <v>20</v>
      </c>
      <c r="E25" s="110"/>
      <c r="F25" s="234">
        <v>21.7</v>
      </c>
      <c r="G25" s="35"/>
      <c r="H25" s="154">
        <v>30</v>
      </c>
      <c r="I25" s="110"/>
      <c r="J25" s="250">
        <v>40</v>
      </c>
    </row>
    <row r="26" spans="1:10">
      <c r="A26" s="1"/>
      <c r="B26" s="1"/>
      <c r="C26" s="6"/>
      <c r="D26" s="155"/>
      <c r="E26" s="116"/>
      <c r="F26" s="235"/>
      <c r="G26" s="42"/>
      <c r="H26" s="155"/>
      <c r="I26" s="116"/>
      <c r="J26" s="251"/>
    </row>
    <row r="27" spans="1:10">
      <c r="A27" s="177" t="s">
        <v>160</v>
      </c>
      <c r="B27" s="8"/>
      <c r="C27" s="6"/>
      <c r="D27" s="115">
        <f>D24-D25</f>
        <v>55.299999999999983</v>
      </c>
      <c r="E27" s="110"/>
      <c r="F27" s="231">
        <v>61.500000000000043</v>
      </c>
      <c r="G27" s="35"/>
      <c r="H27" s="115">
        <f>H24-H25</f>
        <v>90.099999999999937</v>
      </c>
      <c r="I27" s="110"/>
      <c r="J27" s="247">
        <v>129.19999999999993</v>
      </c>
    </row>
    <row r="28" spans="1:10">
      <c r="A28" s="1" t="s">
        <v>36</v>
      </c>
      <c r="B28" s="8"/>
      <c r="C28" s="6"/>
      <c r="D28" s="115"/>
      <c r="E28" s="110"/>
      <c r="F28" s="231"/>
      <c r="G28" s="35"/>
      <c r="H28" s="115"/>
      <c r="I28" s="110"/>
      <c r="J28" s="247"/>
    </row>
    <row r="29" spans="1:10">
      <c r="B29" s="1" t="s">
        <v>27</v>
      </c>
      <c r="C29" s="6"/>
      <c r="D29" s="154">
        <v>1</v>
      </c>
      <c r="E29" s="110"/>
      <c r="F29" s="234">
        <v>0.2</v>
      </c>
      <c r="G29" s="35"/>
      <c r="H29" s="154">
        <v>1.2</v>
      </c>
      <c r="I29" s="110"/>
      <c r="J29" s="250">
        <v>0.6</v>
      </c>
    </row>
    <row r="30" spans="1:10" ht="13.8" thickBot="1">
      <c r="A30" s="177" t="s">
        <v>159</v>
      </c>
      <c r="B30" s="1"/>
      <c r="C30" s="9"/>
      <c r="D30" s="159">
        <f>D27-D29</f>
        <v>54.299999999999983</v>
      </c>
      <c r="E30" s="110"/>
      <c r="F30" s="239">
        <v>61.30000000000004</v>
      </c>
      <c r="G30" s="35"/>
      <c r="H30" s="159">
        <f>H27-H29</f>
        <v>88.899999999999935</v>
      </c>
      <c r="I30" s="110"/>
      <c r="J30" s="255">
        <v>128.59999999999994</v>
      </c>
    </row>
    <row r="31" spans="1:10" ht="13.8" thickTop="1">
      <c r="A31" s="1"/>
      <c r="B31" s="1"/>
      <c r="C31" s="9"/>
      <c r="D31" s="113"/>
      <c r="E31" s="14"/>
      <c r="F31" s="230"/>
      <c r="G31" s="14"/>
      <c r="H31" s="113"/>
      <c r="I31" s="14"/>
      <c r="J31" s="246"/>
    </row>
    <row r="32" spans="1:10">
      <c r="A32" s="177" t="s">
        <v>161</v>
      </c>
      <c r="B32" s="1"/>
      <c r="C32" s="9"/>
      <c r="D32" s="14"/>
      <c r="E32" s="14"/>
      <c r="F32" s="227"/>
      <c r="G32" s="14"/>
      <c r="H32" s="14"/>
      <c r="I32" s="14"/>
      <c r="J32" s="243"/>
    </row>
    <row r="33" spans="1:10">
      <c r="A33" s="1"/>
      <c r="B33" s="8" t="s">
        <v>24</v>
      </c>
      <c r="C33" s="9"/>
      <c r="D33" s="14"/>
      <c r="E33" s="14"/>
      <c r="F33" s="227"/>
      <c r="G33" s="14"/>
      <c r="H33" s="14"/>
      <c r="I33" s="14"/>
      <c r="J33" s="243"/>
    </row>
    <row r="34" spans="1:10" ht="13.8" thickBot="1">
      <c r="A34" s="1"/>
      <c r="B34" s="8" t="s">
        <v>7</v>
      </c>
      <c r="C34" s="1"/>
      <c r="D34" s="160">
        <f>D30/D38</f>
        <v>0.35443864229765004</v>
      </c>
      <c r="E34" s="117"/>
      <c r="F34" s="240">
        <v>0.39753566796368384</v>
      </c>
      <c r="G34" s="43"/>
      <c r="H34" s="160">
        <f>H30/H38</f>
        <v>0.57839947950552983</v>
      </c>
      <c r="I34" s="117"/>
      <c r="J34" s="256">
        <v>0.82594733461785452</v>
      </c>
    </row>
    <row r="35" spans="1:10" ht="14.25" customHeight="1" thickTop="1" thickBot="1">
      <c r="A35" s="1"/>
      <c r="B35" s="1" t="s">
        <v>3</v>
      </c>
      <c r="C35" s="1"/>
      <c r="D35" s="160">
        <f>D30/D39</f>
        <v>0.35191186001296165</v>
      </c>
      <c r="E35" s="117"/>
      <c r="F35" s="240">
        <v>0.3939588688946018</v>
      </c>
      <c r="G35" s="43"/>
      <c r="H35" s="160">
        <f>H30/H39</f>
        <v>0.57428940568475406</v>
      </c>
      <c r="I35" s="117"/>
      <c r="J35" s="256">
        <v>0.81910828025477667</v>
      </c>
    </row>
    <row r="36" spans="1:10" ht="13.8" thickTop="1">
      <c r="A36" s="1"/>
      <c r="B36" s="1"/>
      <c r="C36" s="1"/>
      <c r="D36" s="117"/>
      <c r="E36" s="33"/>
      <c r="F36" s="232"/>
      <c r="G36" s="33"/>
      <c r="H36" s="117"/>
      <c r="I36" s="33"/>
      <c r="J36" s="248"/>
    </row>
    <row r="37" spans="1:10">
      <c r="A37" s="10" t="s">
        <v>28</v>
      </c>
      <c r="B37" s="1"/>
      <c r="C37" s="1"/>
      <c r="D37" s="161"/>
      <c r="E37" s="29"/>
      <c r="F37" s="241"/>
      <c r="G37" s="29"/>
      <c r="H37" s="161"/>
      <c r="I37" s="29"/>
      <c r="J37" s="257"/>
    </row>
    <row r="38" spans="1:10" ht="13.8" thickBot="1">
      <c r="A38" s="1"/>
      <c r="B38" s="10" t="s">
        <v>7</v>
      </c>
      <c r="C38" s="1"/>
      <c r="D38" s="162">
        <v>153.19999999999999</v>
      </c>
      <c r="E38" s="118"/>
      <c r="F38" s="242">
        <v>154.19999999999999</v>
      </c>
      <c r="G38" s="24"/>
      <c r="H38" s="162">
        <v>153.69999999999999</v>
      </c>
      <c r="I38" s="118"/>
      <c r="J38" s="258">
        <v>155.69999999999999</v>
      </c>
    </row>
    <row r="39" spans="1:10" ht="14.4" thickTop="1" thickBot="1">
      <c r="A39" s="1"/>
      <c r="B39" s="1" t="s">
        <v>3</v>
      </c>
      <c r="C39" s="1"/>
      <c r="D39" s="162">
        <v>154.30000000000001</v>
      </c>
      <c r="E39" s="118"/>
      <c r="F39" s="242">
        <v>155.6</v>
      </c>
      <c r="G39" s="24"/>
      <c r="H39" s="162">
        <v>154.80000000000001</v>
      </c>
      <c r="I39" s="118"/>
      <c r="J39" s="258">
        <v>157</v>
      </c>
    </row>
    <row r="40" spans="1:10" ht="4.5" customHeight="1" thickTop="1">
      <c r="D40" s="37"/>
      <c r="E40" s="39"/>
      <c r="F40" s="37"/>
      <c r="G40" s="39"/>
      <c r="H40" s="37"/>
      <c r="I40" s="39"/>
      <c r="J40" s="37"/>
    </row>
    <row r="41" spans="1:10">
      <c r="D41" s="180"/>
      <c r="E41" s="28"/>
      <c r="F41" s="26"/>
      <c r="G41" s="28"/>
      <c r="H41" s="180"/>
      <c r="I41" s="28"/>
      <c r="J41" s="26"/>
    </row>
    <row r="42" spans="1:10">
      <c r="D42"/>
      <c r="E42" s="28"/>
      <c r="F42" s="38"/>
      <c r="G42" s="28"/>
      <c r="H42"/>
      <c r="I42" s="28"/>
      <c r="J42" s="38"/>
    </row>
    <row r="43" spans="1:10">
      <c r="D43" s="202"/>
      <c r="E43" s="28"/>
      <c r="F43"/>
      <c r="G43" s="28"/>
      <c r="H43" s="202"/>
      <c r="I43" s="28"/>
      <c r="J43"/>
    </row>
    <row r="44" spans="1:10">
      <c r="D44" s="181"/>
      <c r="E44" s="28"/>
      <c r="F44" s="181"/>
      <c r="G44" s="28"/>
      <c r="H44" s="181"/>
      <c r="I44" s="28"/>
      <c r="J44" s="181"/>
    </row>
    <row r="45" spans="1:10">
      <c r="D45"/>
      <c r="E45" s="28"/>
      <c r="F45"/>
      <c r="G45" s="28"/>
      <c r="H45"/>
      <c r="I45" s="28"/>
      <c r="J45"/>
    </row>
    <row r="46" spans="1:10">
      <c r="E46" s="28"/>
      <c r="F46"/>
      <c r="G46" s="28"/>
      <c r="I46" s="28"/>
      <c r="J46"/>
    </row>
    <row r="47" spans="1:10">
      <c r="E47" s="28"/>
      <c r="F47"/>
      <c r="G47" s="28"/>
      <c r="I47" s="28"/>
      <c r="J47"/>
    </row>
    <row r="48" spans="1:10">
      <c r="E48" s="28"/>
      <c r="F48"/>
      <c r="G48" s="28"/>
      <c r="I48" s="28"/>
      <c r="J48"/>
    </row>
    <row r="49" spans="5:10">
      <c r="E49" s="28"/>
      <c r="F49"/>
      <c r="G49" s="28"/>
      <c r="I49" s="28"/>
      <c r="J49"/>
    </row>
    <row r="50" spans="5:10">
      <c r="E50" s="28"/>
      <c r="F50"/>
      <c r="G50" s="28"/>
      <c r="I50" s="28"/>
      <c r="J50"/>
    </row>
    <row r="51" spans="5:10">
      <c r="E51" s="28"/>
      <c r="F51"/>
      <c r="G51" s="28"/>
      <c r="I51" s="28"/>
      <c r="J51"/>
    </row>
    <row r="52" spans="5:10">
      <c r="E52" s="28"/>
      <c r="F52"/>
      <c r="G52" s="28"/>
      <c r="I52" s="28"/>
      <c r="J52"/>
    </row>
    <row r="53" spans="5:10">
      <c r="E53" s="28"/>
      <c r="F53"/>
      <c r="G53" s="28"/>
      <c r="I53" s="28"/>
      <c r="J53"/>
    </row>
    <row r="54" spans="5:10">
      <c r="E54" s="28"/>
      <c r="F54"/>
      <c r="G54" s="28"/>
      <c r="I54" s="28"/>
      <c r="J54"/>
    </row>
    <row r="55" spans="5:10">
      <c r="E55" s="28"/>
      <c r="F55"/>
      <c r="G55" s="28"/>
      <c r="I55" s="28"/>
      <c r="J55"/>
    </row>
    <row r="56" spans="5:10">
      <c r="E56" s="28"/>
      <c r="F56"/>
      <c r="G56" s="28"/>
      <c r="I56" s="28"/>
      <c r="J56"/>
    </row>
    <row r="57" spans="5:10">
      <c r="E57" s="28"/>
      <c r="F57"/>
      <c r="G57" s="28"/>
      <c r="I57" s="28"/>
      <c r="J57"/>
    </row>
    <row r="58" spans="5:10">
      <c r="E58" s="28"/>
      <c r="F58"/>
      <c r="G58" s="28"/>
      <c r="I58" s="28"/>
      <c r="J58"/>
    </row>
    <row r="59" spans="5:10">
      <c r="E59" s="28"/>
      <c r="F59"/>
      <c r="G59" s="28"/>
      <c r="I59" s="28"/>
      <c r="J59"/>
    </row>
    <row r="60" spans="5:10">
      <c r="E60" s="28"/>
      <c r="F60"/>
      <c r="G60" s="28"/>
      <c r="I60" s="28"/>
      <c r="J60"/>
    </row>
    <row r="61" spans="5:10">
      <c r="E61" s="28"/>
      <c r="F61"/>
      <c r="G61" s="28"/>
      <c r="I61" s="28"/>
      <c r="J61"/>
    </row>
  </sheetData>
  <mergeCells count="4">
    <mergeCell ref="D5:F5"/>
    <mergeCell ref="D4:F4"/>
    <mergeCell ref="H4:J4"/>
    <mergeCell ref="H5:J5"/>
  </mergeCells>
  <phoneticPr fontId="0" type="noConversion"/>
  <pageMargins left="0.7" right="0.7" top="1" bottom="1" header="0.5" footer="0.5"/>
  <pageSetup scale="86" orientation="portrait" horizontalDpi="4294967293" r:id="rId1"/>
  <headerFooter alignWithMargins="0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56"/>
  <sheetViews>
    <sheetView zoomScale="85" zoomScaleNormal="85" zoomScaleSheetLayoutView="80" workbookViewId="0">
      <selection activeCell="M24" sqref="M24"/>
    </sheetView>
  </sheetViews>
  <sheetFormatPr defaultColWidth="9.33203125" defaultRowHeight="13.2"/>
  <cols>
    <col min="1" max="1" width="9.33203125" style="48"/>
    <col min="2" max="2" width="18.77734375" style="48" customWidth="1"/>
    <col min="3" max="3" width="18.6640625" style="48" customWidth="1"/>
    <col min="4" max="4" width="17.77734375" style="48" customWidth="1"/>
    <col min="5" max="5" width="15.33203125" style="48" customWidth="1"/>
    <col min="6" max="6" width="2.33203125" style="48" customWidth="1"/>
    <col min="7" max="7" width="15.33203125" style="48" customWidth="1"/>
    <col min="8" max="8" width="2.33203125" style="48" customWidth="1"/>
    <col min="9" max="9" width="15.33203125" style="80" customWidth="1"/>
    <col min="10" max="10" width="2.33203125" style="80" customWidth="1"/>
    <col min="11" max="11" width="15.33203125" style="80" customWidth="1"/>
    <col min="12" max="16384" width="9.33203125" style="48"/>
  </cols>
  <sheetData>
    <row r="1" spans="1:13" s="55" customFormat="1" ht="15.6">
      <c r="A1" s="58" t="s">
        <v>38</v>
      </c>
    </row>
    <row r="2" spans="1:13" s="55" customFormat="1" ht="15.6">
      <c r="A2" s="58" t="s">
        <v>149</v>
      </c>
    </row>
    <row r="3" spans="1:13" s="55" customFormat="1"/>
    <row r="4" spans="1:13" s="55" customFormat="1">
      <c r="E4" s="317" t="s">
        <v>92</v>
      </c>
      <c r="F4" s="317"/>
      <c r="G4" s="317"/>
      <c r="I4" s="317" t="s">
        <v>164</v>
      </c>
      <c r="J4" s="317"/>
      <c r="K4" s="317"/>
    </row>
    <row r="5" spans="1:13" ht="13.8" thickBot="1">
      <c r="A5" s="107" t="s">
        <v>35</v>
      </c>
      <c r="B5" s="47"/>
      <c r="C5" s="47"/>
      <c r="D5" s="47"/>
      <c r="E5" s="316" t="s">
        <v>162</v>
      </c>
      <c r="F5" s="316"/>
      <c r="G5" s="316"/>
      <c r="H5" s="80"/>
      <c r="I5" s="316" t="s">
        <v>162</v>
      </c>
      <c r="J5" s="316"/>
      <c r="K5" s="316"/>
    </row>
    <row r="6" spans="1:13" ht="13.8" thickBot="1">
      <c r="A6" s="49"/>
      <c r="B6" s="49"/>
      <c r="C6" s="49"/>
      <c r="D6" s="49"/>
      <c r="E6" s="50">
        <v>2020</v>
      </c>
      <c r="F6" s="49"/>
      <c r="G6" s="50">
        <v>2019</v>
      </c>
      <c r="H6" s="80"/>
      <c r="I6" s="50">
        <v>2020</v>
      </c>
      <c r="J6" s="49"/>
      <c r="K6" s="50">
        <v>2019</v>
      </c>
    </row>
    <row r="7" spans="1:13">
      <c r="A7" s="47" t="s">
        <v>52</v>
      </c>
      <c r="B7" s="47"/>
      <c r="C7" s="47"/>
      <c r="D7" s="47"/>
      <c r="E7" s="47"/>
      <c r="F7" s="47"/>
      <c r="G7" s="47"/>
      <c r="H7" s="80"/>
      <c r="I7" s="47"/>
      <c r="J7" s="47"/>
      <c r="K7" s="47"/>
    </row>
    <row r="8" spans="1:13">
      <c r="A8" s="125" t="s">
        <v>160</v>
      </c>
      <c r="B8" s="47"/>
      <c r="C8" s="47"/>
      <c r="D8" s="47"/>
      <c r="E8" s="271">
        <f>+' BRKR Combined P&amp;L'!D27</f>
        <v>55.299999999999983</v>
      </c>
      <c r="F8" s="271"/>
      <c r="G8" s="271">
        <f>+' BRKR Combined P&amp;L'!F27</f>
        <v>61.500000000000043</v>
      </c>
      <c r="H8" s="176"/>
      <c r="I8" s="271">
        <f>+' BRKR Combined P&amp;L'!H27</f>
        <v>90.099999999999937</v>
      </c>
      <c r="J8" s="51"/>
      <c r="K8" s="51">
        <f>+' BRKR Combined P&amp;L'!J27</f>
        <v>129.19999999999993</v>
      </c>
      <c r="M8" s="106"/>
    </row>
    <row r="9" spans="1:13">
      <c r="A9" s="47" t="s">
        <v>53</v>
      </c>
      <c r="B9" s="47"/>
      <c r="C9" s="47"/>
      <c r="D9" s="47"/>
      <c r="E9" s="259"/>
      <c r="F9" s="259"/>
      <c r="G9" s="259"/>
      <c r="H9" s="176"/>
      <c r="I9" s="259"/>
      <c r="J9" s="52"/>
      <c r="K9" s="259"/>
      <c r="M9" s="106"/>
    </row>
    <row r="10" spans="1:13">
      <c r="A10" s="47"/>
      <c r="B10" s="47" t="s">
        <v>54</v>
      </c>
      <c r="C10" s="47"/>
      <c r="D10" s="47"/>
      <c r="E10" s="259"/>
      <c r="F10" s="259"/>
      <c r="G10" s="259"/>
      <c r="H10" s="176"/>
      <c r="I10" s="259"/>
      <c r="J10" s="52"/>
      <c r="K10" s="259"/>
      <c r="M10" s="106"/>
    </row>
    <row r="11" spans="1:13">
      <c r="A11" s="47"/>
      <c r="B11" s="47" t="s">
        <v>55</v>
      </c>
      <c r="C11" s="47"/>
      <c r="D11" s="47"/>
      <c r="E11" s="259">
        <v>20.5</v>
      </c>
      <c r="F11" s="259"/>
      <c r="G11" s="259">
        <v>18.899999999999999</v>
      </c>
      <c r="H11" s="176"/>
      <c r="I11" s="259">
        <v>58.7</v>
      </c>
      <c r="J11" s="52"/>
      <c r="K11" s="259">
        <v>57.3</v>
      </c>
      <c r="M11" s="106"/>
    </row>
    <row r="12" spans="1:13">
      <c r="A12" s="47"/>
      <c r="B12" s="47" t="s">
        <v>56</v>
      </c>
      <c r="C12" s="47"/>
      <c r="D12" s="47"/>
      <c r="E12" s="259">
        <v>4.5</v>
      </c>
      <c r="F12" s="259"/>
      <c r="G12" s="259">
        <v>4</v>
      </c>
      <c r="H12" s="176"/>
      <c r="I12" s="259">
        <v>10.9</v>
      </c>
      <c r="J12" s="52"/>
      <c r="K12" s="259">
        <v>10.1</v>
      </c>
      <c r="M12" s="106"/>
    </row>
    <row r="13" spans="1:13">
      <c r="A13" s="47"/>
      <c r="B13" s="47" t="s">
        <v>57</v>
      </c>
      <c r="C13" s="47"/>
      <c r="D13" s="47"/>
      <c r="E13" s="259">
        <v>1.6</v>
      </c>
      <c r="F13" s="259"/>
      <c r="G13" s="259">
        <v>-0.2</v>
      </c>
      <c r="H13" s="176"/>
      <c r="I13" s="259">
        <v>0.5</v>
      </c>
      <c r="J13" s="52"/>
      <c r="K13" s="259">
        <v>-0.5</v>
      </c>
      <c r="M13" s="106"/>
    </row>
    <row r="14" spans="1:13">
      <c r="A14" s="47"/>
      <c r="B14" s="47" t="s">
        <v>102</v>
      </c>
      <c r="C14" s="47"/>
      <c r="D14" s="47"/>
      <c r="E14" s="259">
        <v>6.3</v>
      </c>
      <c r="F14" s="259"/>
      <c r="G14" s="259">
        <v>-4.4000000000000004</v>
      </c>
      <c r="H14" s="176"/>
      <c r="I14" s="272">
        <v>25.5</v>
      </c>
      <c r="J14" s="52"/>
      <c r="K14" s="259">
        <v>1.6999999999999993</v>
      </c>
      <c r="M14" s="106"/>
    </row>
    <row r="15" spans="1:13">
      <c r="A15" s="47" t="s">
        <v>78</v>
      </c>
      <c r="B15" s="47"/>
      <c r="C15" s="47"/>
      <c r="D15" s="47"/>
      <c r="E15" s="259"/>
      <c r="F15" s="259"/>
      <c r="G15" s="259"/>
      <c r="H15" s="176"/>
      <c r="I15" s="259"/>
      <c r="J15" s="52"/>
      <c r="K15" s="259"/>
    </row>
    <row r="16" spans="1:13">
      <c r="A16" s="47"/>
      <c r="B16" s="47" t="s">
        <v>58</v>
      </c>
      <c r="C16" s="47"/>
      <c r="D16" s="47"/>
      <c r="E16" s="259">
        <v>2.6</v>
      </c>
      <c r="F16" s="259"/>
      <c r="G16" s="259">
        <v>-18.600000000000001</v>
      </c>
      <c r="H16" s="176"/>
      <c r="I16" s="259">
        <v>36.9</v>
      </c>
      <c r="J16" s="52"/>
      <c r="K16" s="259">
        <v>-8</v>
      </c>
      <c r="M16" s="106"/>
    </row>
    <row r="17" spans="1:13">
      <c r="A17" s="47"/>
      <c r="B17" s="47" t="s">
        <v>11</v>
      </c>
      <c r="C17" s="47"/>
      <c r="D17" s="47"/>
      <c r="E17" s="259">
        <v>-12.7</v>
      </c>
      <c r="F17" s="259"/>
      <c r="G17" s="259">
        <v>-11.1</v>
      </c>
      <c r="H17" s="176"/>
      <c r="I17" s="259">
        <v>-109.7</v>
      </c>
      <c r="J17" s="52"/>
      <c r="K17" s="259">
        <v>-80.900000000000006</v>
      </c>
      <c r="M17" s="106"/>
    </row>
    <row r="18" spans="1:13">
      <c r="A18" s="47"/>
      <c r="B18" s="47" t="s">
        <v>59</v>
      </c>
      <c r="C18" s="47"/>
      <c r="D18" s="47"/>
      <c r="E18" s="259">
        <v>0.79999999999999893</v>
      </c>
      <c r="F18" s="259"/>
      <c r="G18" s="259">
        <v>7.5</v>
      </c>
      <c r="H18" s="176"/>
      <c r="I18" s="259">
        <v>-15.3</v>
      </c>
      <c r="J18" s="52"/>
      <c r="K18" s="259">
        <v>10.299999999999999</v>
      </c>
      <c r="M18" s="106"/>
    </row>
    <row r="19" spans="1:13">
      <c r="A19" s="47"/>
      <c r="B19" s="47" t="s">
        <v>79</v>
      </c>
      <c r="C19" s="47"/>
      <c r="D19" s="47"/>
      <c r="E19" s="259">
        <v>-6</v>
      </c>
      <c r="F19" s="259"/>
      <c r="G19" s="259">
        <v>12.8</v>
      </c>
      <c r="H19" s="176"/>
      <c r="I19" s="259">
        <v>-9.1</v>
      </c>
      <c r="J19" s="52"/>
      <c r="K19" s="259">
        <v>-6.4</v>
      </c>
      <c r="M19" s="106"/>
    </row>
    <row r="20" spans="1:13">
      <c r="A20" s="47"/>
      <c r="B20" s="47" t="s">
        <v>60</v>
      </c>
      <c r="C20" s="47"/>
      <c r="D20" s="47"/>
      <c r="E20" s="259">
        <v>0.5</v>
      </c>
      <c r="F20" s="259"/>
      <c r="G20" s="259">
        <v>0.5</v>
      </c>
      <c r="H20" s="176"/>
      <c r="I20" s="259">
        <v>20.100000000000001</v>
      </c>
      <c r="J20" s="52"/>
      <c r="K20" s="259">
        <v>9.6999999999999993</v>
      </c>
      <c r="M20" s="106"/>
    </row>
    <row r="21" spans="1:13">
      <c r="A21" s="47"/>
      <c r="B21" s="47" t="s">
        <v>30</v>
      </c>
      <c r="C21" s="47"/>
      <c r="D21" s="47"/>
      <c r="E21" s="259">
        <v>10.6</v>
      </c>
      <c r="F21" s="259"/>
      <c r="G21" s="259">
        <v>-8.1999999999999993</v>
      </c>
      <c r="H21" s="176"/>
      <c r="I21" s="259">
        <v>32.4</v>
      </c>
      <c r="J21" s="52"/>
      <c r="K21" s="259">
        <v>-9.1</v>
      </c>
      <c r="M21" s="106"/>
    </row>
    <row r="22" spans="1:13">
      <c r="A22" s="47"/>
      <c r="B22" s="47" t="s">
        <v>61</v>
      </c>
      <c r="C22" s="47"/>
      <c r="D22" s="47"/>
      <c r="E22" s="260">
        <v>-1.6</v>
      </c>
      <c r="F22" s="259"/>
      <c r="G22" s="260">
        <v>-10.3</v>
      </c>
      <c r="H22" s="176"/>
      <c r="I22" s="260">
        <v>-11.799999999999999</v>
      </c>
      <c r="J22" s="52"/>
      <c r="K22" s="260">
        <v>-36.200000000000003</v>
      </c>
      <c r="M22" s="106"/>
    </row>
    <row r="23" spans="1:13">
      <c r="A23" s="125" t="s">
        <v>128</v>
      </c>
      <c r="B23" s="47"/>
      <c r="C23" s="47"/>
      <c r="D23" s="47"/>
      <c r="E23" s="273">
        <f>SUM(E8:E22)</f>
        <v>82.399999999999963</v>
      </c>
      <c r="F23" s="259"/>
      <c r="G23" s="273">
        <f>SUM(G8:G22)</f>
        <v>52.40000000000002</v>
      </c>
      <c r="H23" s="176"/>
      <c r="I23" s="273">
        <f>SUM(I8:I22)</f>
        <v>129.19999999999996</v>
      </c>
      <c r="J23" s="52"/>
      <c r="K23" s="54">
        <f>SUM(K8:K22)</f>
        <v>77.199999999999918</v>
      </c>
      <c r="M23" s="106"/>
    </row>
    <row r="24" spans="1:13">
      <c r="A24" s="47"/>
      <c r="B24" s="47"/>
      <c r="C24" s="47"/>
      <c r="D24" s="47"/>
      <c r="E24" s="259"/>
      <c r="F24" s="259"/>
      <c r="G24" s="259"/>
      <c r="H24" s="176"/>
      <c r="I24" s="259"/>
      <c r="J24" s="52"/>
      <c r="K24" s="52"/>
      <c r="M24" s="106"/>
    </row>
    <row r="25" spans="1:13">
      <c r="A25" s="47" t="s">
        <v>62</v>
      </c>
      <c r="B25" s="47"/>
      <c r="C25" s="47"/>
      <c r="D25" s="47"/>
      <c r="E25" s="259"/>
      <c r="F25" s="259"/>
      <c r="G25" s="259"/>
      <c r="H25" s="176"/>
      <c r="I25" s="259"/>
      <c r="J25" s="52"/>
      <c r="K25" s="52"/>
      <c r="M25" s="106"/>
    </row>
    <row r="26" spans="1:13">
      <c r="A26" s="47"/>
      <c r="B26" s="47" t="s">
        <v>77</v>
      </c>
      <c r="C26" s="47"/>
      <c r="D26" s="47"/>
      <c r="E26" s="259">
        <v>-50</v>
      </c>
      <c r="F26" s="259"/>
      <c r="G26" s="259">
        <v>0</v>
      </c>
      <c r="H26" s="176"/>
      <c r="I26" s="259">
        <v>-100</v>
      </c>
      <c r="J26" s="52"/>
      <c r="K26" s="52">
        <v>-6.4</v>
      </c>
      <c r="M26" s="106"/>
    </row>
    <row r="27" spans="1:13" s="80" customFormat="1">
      <c r="A27" s="47"/>
      <c r="B27" s="125" t="s">
        <v>158</v>
      </c>
      <c r="C27" s="47"/>
      <c r="D27" s="47"/>
      <c r="E27" s="259">
        <v>50</v>
      </c>
      <c r="F27" s="259"/>
      <c r="G27" s="259">
        <v>0</v>
      </c>
      <c r="H27" s="176"/>
      <c r="I27" s="259">
        <v>56.1</v>
      </c>
      <c r="J27" s="52"/>
      <c r="K27" s="52">
        <v>0</v>
      </c>
      <c r="M27" s="106"/>
    </row>
    <row r="28" spans="1:13" s="80" customFormat="1">
      <c r="A28" s="47"/>
      <c r="B28" s="47" t="s">
        <v>91</v>
      </c>
      <c r="C28" s="47"/>
      <c r="D28" s="47"/>
      <c r="E28" s="259">
        <v>-34.200000000000003</v>
      </c>
      <c r="F28" s="259"/>
      <c r="G28" s="259">
        <v>-7.1</v>
      </c>
      <c r="H28" s="176"/>
      <c r="I28" s="259">
        <v>-58.8</v>
      </c>
      <c r="J28" s="52"/>
      <c r="K28" s="52">
        <v>-79</v>
      </c>
      <c r="M28" s="106"/>
    </row>
    <row r="29" spans="1:13">
      <c r="A29" s="47"/>
      <c r="B29" s="47" t="s">
        <v>63</v>
      </c>
      <c r="C29" s="47"/>
      <c r="D29" s="47"/>
      <c r="E29" s="259">
        <v>-17.600000000000001</v>
      </c>
      <c r="F29" s="259"/>
      <c r="G29" s="259">
        <v>-16.2</v>
      </c>
      <c r="H29" s="176"/>
      <c r="I29" s="259">
        <v>-68.400000000000006</v>
      </c>
      <c r="J29" s="52"/>
      <c r="K29" s="52">
        <v>-44.8</v>
      </c>
      <c r="M29" s="106"/>
    </row>
    <row r="30" spans="1:13" s="80" customFormat="1">
      <c r="A30" s="47"/>
      <c r="B30" s="125" t="s">
        <v>155</v>
      </c>
      <c r="C30" s="47"/>
      <c r="D30" s="47"/>
      <c r="E30" s="259">
        <v>0</v>
      </c>
      <c r="F30" s="259"/>
      <c r="G30" s="259">
        <v>10.7</v>
      </c>
      <c r="H30" s="176"/>
      <c r="I30" s="259">
        <v>0.1</v>
      </c>
      <c r="J30" s="52"/>
      <c r="K30" s="52">
        <v>11</v>
      </c>
      <c r="M30" s="106"/>
    </row>
    <row r="31" spans="1:13" s="80" customFormat="1">
      <c r="A31" s="47"/>
      <c r="B31" s="125" t="s">
        <v>154</v>
      </c>
      <c r="C31" s="47"/>
      <c r="D31" s="47"/>
      <c r="E31" s="259">
        <v>3.6</v>
      </c>
      <c r="F31" s="259"/>
      <c r="G31" s="259">
        <v>0</v>
      </c>
      <c r="H31" s="176"/>
      <c r="I31" s="259">
        <v>7.1</v>
      </c>
      <c r="J31" s="52"/>
      <c r="K31" s="52">
        <v>0</v>
      </c>
      <c r="M31" s="106"/>
    </row>
    <row r="32" spans="1:13">
      <c r="A32" s="125" t="s">
        <v>144</v>
      </c>
      <c r="B32" s="47"/>
      <c r="C32" s="47"/>
      <c r="D32" s="47"/>
      <c r="E32" s="273">
        <f>SUM(E26:E31)</f>
        <v>-48.2</v>
      </c>
      <c r="F32" s="259"/>
      <c r="G32" s="273">
        <f>SUM(G26:G31)</f>
        <v>-12.599999999999998</v>
      </c>
      <c r="H32" s="176"/>
      <c r="I32" s="273">
        <f>SUM(I26:I31)</f>
        <v>-163.9</v>
      </c>
      <c r="J32" s="52"/>
      <c r="K32" s="54">
        <f>SUM(K26:K31)</f>
        <v>-119.19999999999999</v>
      </c>
      <c r="M32" s="106"/>
    </row>
    <row r="33" spans="1:13">
      <c r="A33" s="47"/>
      <c r="B33" s="47"/>
      <c r="C33" s="47"/>
      <c r="D33" s="47"/>
      <c r="E33" s="259"/>
      <c r="F33" s="259"/>
      <c r="G33" s="259"/>
      <c r="H33" s="176"/>
      <c r="I33" s="259"/>
      <c r="J33" s="52"/>
      <c r="K33" s="52"/>
      <c r="M33" s="106"/>
    </row>
    <row r="34" spans="1:13">
      <c r="A34" s="47" t="s">
        <v>64</v>
      </c>
      <c r="B34" s="47"/>
      <c r="C34" s="47"/>
      <c r="D34" s="47"/>
      <c r="E34" s="259"/>
      <c r="F34" s="259"/>
      <c r="G34" s="259"/>
      <c r="H34" s="176"/>
      <c r="I34" s="259"/>
      <c r="J34" s="52"/>
      <c r="K34" s="52"/>
      <c r="M34" s="106"/>
    </row>
    <row r="35" spans="1:13" s="80" customFormat="1">
      <c r="A35" s="47"/>
      <c r="B35" s="47" t="s">
        <v>94</v>
      </c>
      <c r="C35" s="47"/>
      <c r="D35" s="47"/>
      <c r="E35" s="259">
        <v>-208.5</v>
      </c>
      <c r="F35" s="259"/>
      <c r="G35" s="259">
        <v>-22</v>
      </c>
      <c r="H35" s="176"/>
      <c r="I35" s="259">
        <v>-305.10000000000002</v>
      </c>
      <c r="J35" s="52"/>
      <c r="K35" s="52">
        <v>-50.5</v>
      </c>
      <c r="M35" s="106"/>
    </row>
    <row r="36" spans="1:13" s="80" customFormat="1" ht="14.25" customHeight="1">
      <c r="A36" s="47"/>
      <c r="B36" s="47" t="s">
        <v>81</v>
      </c>
      <c r="C36" s="47"/>
      <c r="D36" s="47"/>
      <c r="E36" s="259">
        <v>0</v>
      </c>
      <c r="F36" s="259"/>
      <c r="G36" s="259">
        <v>50</v>
      </c>
      <c r="H36" s="176"/>
      <c r="I36" s="259">
        <v>297.5</v>
      </c>
      <c r="J36" s="52"/>
      <c r="K36" s="52">
        <v>250.6</v>
      </c>
      <c r="M36" s="106"/>
    </row>
    <row r="37" spans="1:13" s="80" customFormat="1">
      <c r="A37" s="47"/>
      <c r="B37" s="125" t="s">
        <v>142</v>
      </c>
      <c r="C37" s="47"/>
      <c r="D37" s="47"/>
      <c r="E37" s="259">
        <v>0</v>
      </c>
      <c r="F37" s="259"/>
      <c r="G37" s="259">
        <v>0</v>
      </c>
      <c r="H37" s="176"/>
      <c r="I37" s="259">
        <v>0</v>
      </c>
      <c r="J37" s="52"/>
      <c r="K37" s="52">
        <v>-15</v>
      </c>
      <c r="M37" s="106"/>
    </row>
    <row r="38" spans="1:13" ht="12.75" customHeight="1">
      <c r="A38" s="47"/>
      <c r="B38" s="125" t="s">
        <v>153</v>
      </c>
      <c r="C38" s="47"/>
      <c r="D38" s="47"/>
      <c r="E38" s="259">
        <v>-0.6</v>
      </c>
      <c r="F38" s="259"/>
      <c r="G38" s="259">
        <v>-0.3</v>
      </c>
      <c r="H38" s="176"/>
      <c r="I38" s="259">
        <v>-0.39999999999999997</v>
      </c>
      <c r="J38" s="52"/>
      <c r="K38" s="52">
        <v>-4.4000000000000004</v>
      </c>
      <c r="M38" s="106"/>
    </row>
    <row r="39" spans="1:13" s="80" customFormat="1" ht="12.75" customHeight="1">
      <c r="A39" s="47"/>
      <c r="B39" s="125" t="s">
        <v>156</v>
      </c>
      <c r="C39" s="47"/>
      <c r="D39" s="47"/>
      <c r="E39" s="259">
        <v>0</v>
      </c>
      <c r="F39" s="259"/>
      <c r="G39" s="259">
        <v>0</v>
      </c>
      <c r="H39" s="176"/>
      <c r="I39" s="259">
        <v>-0.1</v>
      </c>
      <c r="J39" s="52"/>
      <c r="K39" s="52">
        <v>0</v>
      </c>
      <c r="M39" s="106"/>
    </row>
    <row r="40" spans="1:13">
      <c r="A40" s="47"/>
      <c r="B40" s="47" t="s">
        <v>65</v>
      </c>
      <c r="C40" s="47"/>
      <c r="D40" s="47"/>
      <c r="E40" s="259">
        <v>-0.8</v>
      </c>
      <c r="F40" s="259"/>
      <c r="G40" s="259">
        <v>2.2999999999999998</v>
      </c>
      <c r="H40" s="176"/>
      <c r="I40" s="259">
        <v>1.1000000000000001</v>
      </c>
      <c r="J40" s="52"/>
      <c r="K40" s="52">
        <v>8.1</v>
      </c>
      <c r="M40" s="106"/>
    </row>
    <row r="41" spans="1:13" s="80" customFormat="1">
      <c r="A41" s="47"/>
      <c r="B41" s="125" t="s">
        <v>113</v>
      </c>
      <c r="C41" s="47"/>
      <c r="D41" s="47"/>
      <c r="E41" s="259">
        <v>-5</v>
      </c>
      <c r="F41" s="259"/>
      <c r="G41" s="259">
        <v>-1</v>
      </c>
      <c r="H41" s="176"/>
      <c r="I41" s="259">
        <v>-6.2</v>
      </c>
      <c r="J41" s="52"/>
      <c r="K41" s="52">
        <v>-5.6</v>
      </c>
      <c r="M41" s="106"/>
    </row>
    <row r="42" spans="1:13" s="80" customFormat="1">
      <c r="A42" s="47"/>
      <c r="B42" s="125" t="s">
        <v>143</v>
      </c>
      <c r="C42" s="47"/>
      <c r="D42" s="47"/>
      <c r="E42" s="259">
        <v>-6.2</v>
      </c>
      <c r="F42" s="259"/>
      <c r="G42" s="259">
        <v>-6.2</v>
      </c>
      <c r="H42" s="176"/>
      <c r="I42" s="259">
        <v>-18.5</v>
      </c>
      <c r="J42" s="52"/>
      <c r="K42" s="52">
        <v>-18.8</v>
      </c>
      <c r="M42" s="106"/>
    </row>
    <row r="43" spans="1:13" s="80" customFormat="1">
      <c r="A43" s="47"/>
      <c r="B43" s="125" t="s">
        <v>170</v>
      </c>
      <c r="C43" s="47"/>
      <c r="D43" s="47"/>
      <c r="E43" s="259">
        <v>-4.3999999999999773</v>
      </c>
      <c r="F43" s="259"/>
      <c r="G43" s="259">
        <v>-42.3</v>
      </c>
      <c r="H43" s="176"/>
      <c r="I43" s="259">
        <v>-54.4</v>
      </c>
      <c r="J43" s="52"/>
      <c r="K43" s="52">
        <v>-142.30000000000001</v>
      </c>
      <c r="M43" s="106"/>
    </row>
    <row r="44" spans="1:13" s="80" customFormat="1">
      <c r="A44" s="47"/>
      <c r="B44" s="125" t="s">
        <v>136</v>
      </c>
      <c r="C44" s="47"/>
      <c r="D44" s="47"/>
      <c r="E44" s="259">
        <v>0</v>
      </c>
      <c r="F44" s="259"/>
      <c r="G44" s="259">
        <v>0</v>
      </c>
      <c r="H44" s="176"/>
      <c r="I44" s="259">
        <v>-1.2</v>
      </c>
      <c r="J44" s="52"/>
      <c r="K44" s="52">
        <v>0</v>
      </c>
      <c r="M44" s="106"/>
    </row>
    <row r="45" spans="1:13">
      <c r="A45" s="125" t="s">
        <v>157</v>
      </c>
      <c r="B45" s="47"/>
      <c r="C45" s="47"/>
      <c r="D45" s="47"/>
      <c r="E45" s="54">
        <f>SUM(E35:E44)</f>
        <v>-225.49999999999997</v>
      </c>
      <c r="F45" s="52"/>
      <c r="G45" s="54">
        <f>SUM(G35:G44)</f>
        <v>-19.499999999999996</v>
      </c>
      <c r="H45" s="80"/>
      <c r="I45" s="54">
        <f>SUM(I35:I44)</f>
        <v>-87.300000000000026</v>
      </c>
      <c r="J45" s="52"/>
      <c r="K45" s="54">
        <f>SUM(K35:K44)</f>
        <v>22.099999999999966</v>
      </c>
      <c r="M45" s="106"/>
    </row>
    <row r="46" spans="1:13">
      <c r="A46" s="47" t="s">
        <v>99</v>
      </c>
      <c r="B46" s="47"/>
      <c r="C46" s="47"/>
      <c r="D46" s="47"/>
      <c r="E46" s="53">
        <v>11.5</v>
      </c>
      <c r="F46" s="52"/>
      <c r="G46" s="53">
        <v>-6.8</v>
      </c>
      <c r="H46" s="80"/>
      <c r="I46" s="53">
        <v>10.7</v>
      </c>
      <c r="J46" s="52"/>
      <c r="K46" s="53">
        <v>-6.4</v>
      </c>
      <c r="M46" s="106"/>
    </row>
    <row r="47" spans="1:13">
      <c r="A47" s="47" t="s">
        <v>100</v>
      </c>
      <c r="B47" s="47"/>
      <c r="C47" s="47"/>
      <c r="D47" s="47"/>
      <c r="E47" s="82">
        <f>E23+E32+E45+E46</f>
        <v>-179.8</v>
      </c>
      <c r="F47" s="82"/>
      <c r="G47" s="82">
        <f>G23+G32+G45+G46</f>
        <v>13.500000000000028</v>
      </c>
      <c r="H47" s="80"/>
      <c r="I47" s="82">
        <f>I23+I32+I45+I46</f>
        <v>-111.30000000000007</v>
      </c>
      <c r="J47" s="82"/>
      <c r="K47" s="82">
        <f>K23+K32+K45+K46</f>
        <v>-26.300000000000104</v>
      </c>
    </row>
    <row r="48" spans="1:13">
      <c r="A48" s="47" t="s">
        <v>97</v>
      </c>
      <c r="B48" s="47"/>
      <c r="C48" s="47"/>
      <c r="D48" s="47"/>
      <c r="E48" s="81">
        <v>750.4</v>
      </c>
      <c r="F48" s="82"/>
      <c r="G48" s="81">
        <v>286.5</v>
      </c>
      <c r="H48" s="80"/>
      <c r="I48" s="81">
        <v>681.9</v>
      </c>
      <c r="J48" s="82"/>
      <c r="K48" s="81">
        <v>326.3</v>
      </c>
    </row>
    <row r="49" spans="1:11" ht="13.8" thickBot="1">
      <c r="A49" s="47" t="s">
        <v>98</v>
      </c>
      <c r="B49" s="47"/>
      <c r="C49" s="47"/>
      <c r="D49" s="47"/>
      <c r="E49" s="119">
        <f>E47+E48</f>
        <v>570.59999999999991</v>
      </c>
      <c r="F49" s="120"/>
      <c r="G49" s="119">
        <f>G47+G48</f>
        <v>300</v>
      </c>
      <c r="H49" s="80"/>
      <c r="I49" s="119">
        <f>I47+I48</f>
        <v>570.59999999999991</v>
      </c>
      <c r="J49" s="120"/>
      <c r="K49" s="119">
        <f>K47+K48</f>
        <v>299.99999999999989</v>
      </c>
    </row>
    <row r="50" spans="1:11" ht="13.8" thickTop="1">
      <c r="A50" s="47"/>
      <c r="B50" s="47"/>
      <c r="C50" s="47"/>
      <c r="D50" s="47"/>
      <c r="E50" s="52"/>
      <c r="F50" s="47"/>
      <c r="G50" s="52"/>
      <c r="I50" s="52"/>
      <c r="J50" s="47"/>
      <c r="K50" s="105"/>
    </row>
    <row r="51" spans="1:11">
      <c r="E51" s="80"/>
      <c r="G51" s="80"/>
    </row>
    <row r="52" spans="1:11">
      <c r="E52" s="80"/>
      <c r="G52" s="80"/>
    </row>
    <row r="53" spans="1:11">
      <c r="E53" s="106"/>
      <c r="G53" s="106"/>
      <c r="I53" s="106"/>
    </row>
    <row r="54" spans="1:11">
      <c r="E54" s="80"/>
      <c r="G54" s="80"/>
    </row>
    <row r="55" spans="1:11">
      <c r="E55" s="80"/>
      <c r="G55" s="80"/>
    </row>
    <row r="56" spans="1:11">
      <c r="E56" s="80"/>
      <c r="G56" s="80"/>
    </row>
  </sheetData>
  <mergeCells count="4">
    <mergeCell ref="E5:G5"/>
    <mergeCell ref="E4:G4"/>
    <mergeCell ref="I4:K4"/>
    <mergeCell ref="I5:K5"/>
  </mergeCells>
  <pageMargins left="0.7" right="0.7" top="0.75" bottom="0.75" header="0.3" footer="0.3"/>
  <pageSetup scale="76" orientation="portrait" horizontalDpi="4294967293" verticalDpi="1200" r:id="rId1"/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85"/>
  <sheetViews>
    <sheetView showGridLines="0" zoomScale="90" zoomScaleNormal="90" workbookViewId="0">
      <selection activeCell="J19" sqref="J19"/>
    </sheetView>
  </sheetViews>
  <sheetFormatPr defaultColWidth="9.33203125" defaultRowHeight="13.2"/>
  <cols>
    <col min="1" max="1" width="52.44140625" style="59" customWidth="1"/>
    <col min="2" max="2" width="17" style="176" customWidth="1"/>
    <col min="3" max="3" width="2.33203125" style="176" customWidth="1"/>
    <col min="4" max="4" width="17.109375" style="176" customWidth="1"/>
    <col min="5" max="5" width="2.33203125" style="176" customWidth="1"/>
    <col min="6" max="6" width="17.44140625" style="176" customWidth="1"/>
    <col min="7" max="7" width="2.77734375" style="176" customWidth="1"/>
    <col min="8" max="8" width="17.44140625" style="55" customWidth="1"/>
    <col min="9" max="9" width="3.77734375" style="55" customWidth="1"/>
    <col min="10" max="16384" width="9.33203125" style="55"/>
  </cols>
  <sheetData>
    <row r="1" spans="1:9" ht="15.6">
      <c r="A1" s="58" t="s">
        <v>38</v>
      </c>
      <c r="D1" s="60"/>
    </row>
    <row r="2" spans="1:9" ht="15.6">
      <c r="A2" s="58" t="s">
        <v>96</v>
      </c>
      <c r="D2" s="60"/>
    </row>
    <row r="3" spans="1:9">
      <c r="D3" s="274"/>
    </row>
    <row r="4" spans="1:9" ht="13.8" thickBot="1">
      <c r="A4" s="107" t="s">
        <v>34</v>
      </c>
      <c r="B4" s="316" t="s">
        <v>165</v>
      </c>
      <c r="C4" s="316"/>
      <c r="D4" s="316"/>
      <c r="F4" s="316" t="s">
        <v>166</v>
      </c>
      <c r="G4" s="316"/>
      <c r="H4" s="316"/>
    </row>
    <row r="5" spans="1:9" ht="13.8" thickBot="1">
      <c r="B5" s="50">
        <v>2020</v>
      </c>
      <c r="C5" s="49"/>
      <c r="D5" s="50" t="s">
        <v>152</v>
      </c>
      <c r="F5" s="50">
        <v>2020</v>
      </c>
      <c r="G5" s="49"/>
      <c r="H5" s="50" t="s">
        <v>152</v>
      </c>
    </row>
    <row r="6" spans="1:9" ht="26.4">
      <c r="A6" s="62" t="s">
        <v>75</v>
      </c>
      <c r="B6" s="275"/>
      <c r="C6" s="276"/>
      <c r="D6" s="276"/>
      <c r="F6" s="275"/>
      <c r="G6" s="276"/>
      <c r="H6" s="63"/>
      <c r="I6" s="56"/>
    </row>
    <row r="7" spans="1:9">
      <c r="A7" s="61" t="s">
        <v>40</v>
      </c>
      <c r="B7" s="271">
        <f>+' BRKR Combined P&amp;L'!D19</f>
        <v>81.199999999999989</v>
      </c>
      <c r="C7" s="271"/>
      <c r="D7" s="271">
        <f>+' BRKR Combined P&amp;L'!F19</f>
        <v>87.80000000000004</v>
      </c>
      <c r="E7" s="271"/>
      <c r="F7" s="271">
        <f>+' BRKR Combined P&amp;L'!H19</f>
        <v>135.49999999999994</v>
      </c>
      <c r="G7" s="271"/>
      <c r="H7" s="70">
        <f>+' BRKR Combined P&amp;L'!J19</f>
        <v>183.19999999999993</v>
      </c>
      <c r="I7" s="70"/>
    </row>
    <row r="8" spans="1:9">
      <c r="A8" s="59" t="s">
        <v>68</v>
      </c>
      <c r="H8" s="59"/>
      <c r="I8" s="57"/>
    </row>
    <row r="9" spans="1:9">
      <c r="A9" s="59" t="s">
        <v>41</v>
      </c>
      <c r="B9" s="259">
        <v>1.9</v>
      </c>
      <c r="C9" s="259"/>
      <c r="D9" s="259">
        <v>-6.8</v>
      </c>
      <c r="F9" s="259">
        <v>5.7</v>
      </c>
      <c r="G9" s="259"/>
      <c r="H9" s="71">
        <v>-1.4</v>
      </c>
      <c r="I9" s="57"/>
    </row>
    <row r="10" spans="1:9">
      <c r="A10" s="59" t="s">
        <v>42</v>
      </c>
      <c r="B10" s="259">
        <v>1.4</v>
      </c>
      <c r="C10" s="259"/>
      <c r="D10" s="277">
        <v>4.0999999999999996</v>
      </c>
      <c r="F10" s="259">
        <v>-0.5</v>
      </c>
      <c r="G10" s="259"/>
      <c r="H10" s="72">
        <v>15.2</v>
      </c>
      <c r="I10" s="57"/>
    </row>
    <row r="11" spans="1:9">
      <c r="A11" s="59" t="s">
        <v>43</v>
      </c>
      <c r="B11" s="259">
        <v>9.1</v>
      </c>
      <c r="C11" s="259"/>
      <c r="D11" s="259">
        <v>9.1999999999999993</v>
      </c>
      <c r="F11" s="259">
        <v>26.8</v>
      </c>
      <c r="G11" s="259"/>
      <c r="H11" s="71">
        <v>29.2</v>
      </c>
      <c r="I11" s="57"/>
    </row>
    <row r="12" spans="1:9" ht="13.8" thickBot="1">
      <c r="A12" s="59" t="s">
        <v>44</v>
      </c>
      <c r="B12" s="259">
        <v>1.3</v>
      </c>
      <c r="C12" s="259"/>
      <c r="D12" s="278">
        <v>1.2</v>
      </c>
      <c r="F12" s="259">
        <v>8.6</v>
      </c>
      <c r="G12" s="259"/>
      <c r="H12" s="79">
        <v>5.3</v>
      </c>
      <c r="I12" s="57"/>
    </row>
    <row r="13" spans="1:9" ht="13.8" thickBot="1">
      <c r="A13" s="59" t="s">
        <v>69</v>
      </c>
      <c r="B13" s="279">
        <f>SUM(B9:B12)</f>
        <v>13.7</v>
      </c>
      <c r="C13" s="280"/>
      <c r="D13" s="279">
        <f>SUM(D9:D12)</f>
        <v>7.6999999999999993</v>
      </c>
      <c r="F13" s="279">
        <f>SUM(F9:F12)</f>
        <v>40.6</v>
      </c>
      <c r="G13" s="280"/>
      <c r="H13" s="121">
        <f>SUM(H9:H12)</f>
        <v>48.3</v>
      </c>
      <c r="I13" s="57"/>
    </row>
    <row r="14" spans="1:9">
      <c r="H14" s="59"/>
      <c r="I14" s="56"/>
    </row>
    <row r="15" spans="1:9">
      <c r="A15" s="61" t="s">
        <v>45</v>
      </c>
      <c r="B15" s="281">
        <f>B7+B13</f>
        <v>94.899999999999991</v>
      </c>
      <c r="D15" s="281">
        <f>D7+D13</f>
        <v>95.500000000000043</v>
      </c>
      <c r="F15" s="281">
        <f>F7+F13</f>
        <v>176.09999999999994</v>
      </c>
      <c r="H15" s="122">
        <f>H7+H13</f>
        <v>231.49999999999994</v>
      </c>
      <c r="I15" s="56"/>
    </row>
    <row r="16" spans="1:9">
      <c r="A16" s="59" t="s">
        <v>70</v>
      </c>
      <c r="B16" s="282">
        <f>+B15/' BRKR Combined P&amp;L'!D8</f>
        <v>0.18556902620258114</v>
      </c>
      <c r="D16" s="282">
        <f>+D15/' BRKR Combined P&amp;L'!F8</f>
        <v>0.18326616772212634</v>
      </c>
      <c r="F16" s="282">
        <f>+F15/' BRKR Combined P&amp;L'!H8</f>
        <v>0.129485294117647</v>
      </c>
      <c r="H16" s="123">
        <f>+H15/' BRKR Combined P&amp;L'!J8</f>
        <v>0.15719426902967334</v>
      </c>
      <c r="I16" s="56"/>
    </row>
    <row r="17" spans="1:9">
      <c r="H17" s="59"/>
      <c r="I17" s="56"/>
    </row>
    <row r="18" spans="1:9">
      <c r="A18" s="59" t="s">
        <v>101</v>
      </c>
      <c r="B18" s="283">
        <v>-5.9</v>
      </c>
      <c r="D18" s="283">
        <v>-4.5999999999999996</v>
      </c>
      <c r="F18" s="284">
        <v>-15.4</v>
      </c>
      <c r="H18" s="73">
        <v>-14</v>
      </c>
      <c r="I18" s="56"/>
    </row>
    <row r="19" spans="1:9">
      <c r="A19" s="61" t="s">
        <v>46</v>
      </c>
      <c r="B19" s="285">
        <f>B15+B18</f>
        <v>88.999999999999986</v>
      </c>
      <c r="D19" s="285">
        <f>D15+D18</f>
        <v>90.900000000000048</v>
      </c>
      <c r="F19" s="285">
        <f>F15+F18</f>
        <v>160.69999999999993</v>
      </c>
      <c r="H19" s="87">
        <f>H15+H18</f>
        <v>217.49999999999994</v>
      </c>
      <c r="I19" s="56"/>
    </row>
    <row r="20" spans="1:9">
      <c r="H20" s="59"/>
      <c r="I20" s="56"/>
    </row>
    <row r="21" spans="1:9">
      <c r="A21" s="59" t="s">
        <v>74</v>
      </c>
      <c r="B21" s="283">
        <v>-23.6</v>
      </c>
      <c r="D21" s="283">
        <v>-23.1</v>
      </c>
      <c r="F21" s="284">
        <v>-40.200000000000003</v>
      </c>
      <c r="H21" s="73">
        <v>-53.3</v>
      </c>
      <c r="I21" s="56"/>
    </row>
    <row r="22" spans="1:9">
      <c r="A22" s="64" t="s">
        <v>47</v>
      </c>
      <c r="B22" s="88">
        <f>-B21/B19</f>
        <v>0.26516853932584278</v>
      </c>
      <c r="D22" s="88">
        <f>-D21/D19</f>
        <v>0.25412541254125398</v>
      </c>
      <c r="F22" s="88">
        <f>-F21/F19</f>
        <v>0.25015556938394534</v>
      </c>
      <c r="H22" s="88">
        <f>-H21/H19</f>
        <v>0.24505747126436786</v>
      </c>
      <c r="I22" s="56"/>
    </row>
    <row r="23" spans="1:9">
      <c r="H23" s="59"/>
      <c r="I23" s="56"/>
    </row>
    <row r="24" spans="1:9">
      <c r="A24" s="59" t="s">
        <v>66</v>
      </c>
      <c r="B24" s="286">
        <v>-1</v>
      </c>
      <c r="C24" s="286"/>
      <c r="D24" s="286">
        <v>-0.2</v>
      </c>
      <c r="F24" s="286">
        <v>-1.2</v>
      </c>
      <c r="G24" s="286"/>
      <c r="H24" s="75">
        <v>-0.6</v>
      </c>
      <c r="I24" s="56"/>
    </row>
    <row r="25" spans="1:9">
      <c r="H25" s="59"/>
      <c r="I25" s="56"/>
    </row>
    <row r="26" spans="1:9">
      <c r="A26" s="61" t="s">
        <v>67</v>
      </c>
      <c r="B26" s="285">
        <f>B15+B18+B21+B24</f>
        <v>64.399999999999977</v>
      </c>
      <c r="D26" s="285">
        <f>D15+D18+D21+D24</f>
        <v>67.600000000000037</v>
      </c>
      <c r="F26" s="285">
        <f>F15+F18+F21+F24</f>
        <v>119.29999999999993</v>
      </c>
      <c r="H26" s="87">
        <f>H15+H18+H21+H24</f>
        <v>163.59999999999994</v>
      </c>
      <c r="I26" s="56"/>
    </row>
    <row r="27" spans="1:9">
      <c r="H27" s="59"/>
      <c r="I27" s="56"/>
    </row>
    <row r="28" spans="1:9">
      <c r="A28" s="59" t="s">
        <v>48</v>
      </c>
      <c r="B28" s="285">
        <f>+' BRKR Combined P&amp;L'!D39</f>
        <v>154.30000000000001</v>
      </c>
      <c r="D28" s="285">
        <f>+' BRKR Combined P&amp;L'!F39</f>
        <v>155.6</v>
      </c>
      <c r="F28" s="285">
        <f>+' BRKR Combined P&amp;L'!H39</f>
        <v>154.80000000000001</v>
      </c>
      <c r="H28" s="74">
        <f>+' BRKR Combined P&amp;L'!J39</f>
        <v>157</v>
      </c>
      <c r="I28" s="56"/>
    </row>
    <row r="29" spans="1:9" ht="13.8" thickBot="1">
      <c r="B29" s="287"/>
      <c r="D29" s="287"/>
      <c r="F29" s="287"/>
      <c r="H29" s="76"/>
      <c r="I29" s="56"/>
    </row>
    <row r="30" spans="1:9" ht="13.8" thickBot="1">
      <c r="A30" s="61" t="s">
        <v>49</v>
      </c>
      <c r="B30" s="288">
        <f>B26/B28</f>
        <v>0.41736876215165247</v>
      </c>
      <c r="D30" s="288">
        <f>D26/D28</f>
        <v>0.43444730077120847</v>
      </c>
      <c r="F30" s="288">
        <f>F26/F28</f>
        <v>0.77067183462532252</v>
      </c>
      <c r="H30" s="124">
        <f>H26/H28</f>
        <v>1.0420382165605091</v>
      </c>
      <c r="I30" s="56"/>
    </row>
    <row r="31" spans="1:9">
      <c r="H31" s="59"/>
      <c r="I31" s="56"/>
    </row>
    <row r="32" spans="1:9" ht="13.8" thickBot="1">
      <c r="H32" s="59"/>
      <c r="I32" s="56"/>
    </row>
    <row r="33" spans="1:9">
      <c r="A33" s="65" t="s">
        <v>76</v>
      </c>
      <c r="B33" s="289"/>
      <c r="C33" s="289"/>
      <c r="D33" s="289"/>
      <c r="E33" s="289"/>
      <c r="F33" s="289"/>
      <c r="G33" s="289"/>
      <c r="H33" s="77"/>
      <c r="I33" s="205"/>
    </row>
    <row r="34" spans="1:9">
      <c r="A34" s="66" t="s">
        <v>50</v>
      </c>
      <c r="B34" s="270">
        <f>+' BRKR Combined P&amp;L'!D11</f>
        <v>248.29999999999995</v>
      </c>
      <c r="C34" s="290"/>
      <c r="D34" s="270">
        <f>+' BRKR Combined P&amp;L'!F11</f>
        <v>253.90000000000003</v>
      </c>
      <c r="E34" s="167"/>
      <c r="F34" s="270">
        <f>+' BRKR Combined P&amp;L'!H11</f>
        <v>626.79999999999995</v>
      </c>
      <c r="G34" s="290"/>
      <c r="H34" s="96">
        <f>+' BRKR Combined P&amp;L'!J11</f>
        <v>699</v>
      </c>
      <c r="I34" s="206"/>
    </row>
    <row r="35" spans="1:9">
      <c r="A35" s="67" t="s">
        <v>68</v>
      </c>
      <c r="B35" s="167"/>
      <c r="C35" s="167"/>
      <c r="D35" s="167"/>
      <c r="E35" s="167"/>
      <c r="F35" s="167"/>
      <c r="G35" s="167"/>
      <c r="H35" s="69"/>
      <c r="I35" s="206"/>
    </row>
    <row r="36" spans="1:9">
      <c r="A36" s="67" t="s">
        <v>41</v>
      </c>
      <c r="B36" s="268">
        <v>0.3</v>
      </c>
      <c r="C36" s="268"/>
      <c r="D36" s="268">
        <v>0.6</v>
      </c>
      <c r="E36" s="167"/>
      <c r="F36" s="268">
        <v>1.3</v>
      </c>
      <c r="G36" s="268"/>
      <c r="H36" s="78">
        <v>4.0999999999999996</v>
      </c>
      <c r="I36" s="220"/>
    </row>
    <row r="37" spans="1:9">
      <c r="A37" s="67" t="s">
        <v>42</v>
      </c>
      <c r="B37" s="268">
        <v>0.5</v>
      </c>
      <c r="C37" s="268"/>
      <c r="D37" s="268">
        <v>3.3</v>
      </c>
      <c r="E37" s="167"/>
      <c r="F37" s="268">
        <v>0.5</v>
      </c>
      <c r="G37" s="268"/>
      <c r="H37" s="78">
        <v>9.3000000000000007</v>
      </c>
      <c r="I37" s="220"/>
    </row>
    <row r="38" spans="1:9">
      <c r="A38" s="67" t="s">
        <v>43</v>
      </c>
      <c r="B38" s="268">
        <v>5</v>
      </c>
      <c r="C38" s="268"/>
      <c r="D38" s="268">
        <v>5.4</v>
      </c>
      <c r="E38" s="167"/>
      <c r="F38" s="268">
        <v>15.1</v>
      </c>
      <c r="G38" s="268"/>
      <c r="H38" s="78">
        <v>18.3</v>
      </c>
      <c r="I38" s="220"/>
    </row>
    <row r="39" spans="1:9" ht="13.8" thickBot="1">
      <c r="A39" s="67" t="s">
        <v>44</v>
      </c>
      <c r="B39" s="268">
        <v>-0.3</v>
      </c>
      <c r="C39" s="268"/>
      <c r="D39" s="278">
        <v>0</v>
      </c>
      <c r="E39" s="167"/>
      <c r="F39" s="268">
        <v>-0.1</v>
      </c>
      <c r="G39" s="268"/>
      <c r="H39" s="79">
        <v>0.8</v>
      </c>
      <c r="I39" s="220"/>
    </row>
    <row r="40" spans="1:9" ht="13.8" thickBot="1">
      <c r="A40" s="67" t="s">
        <v>69</v>
      </c>
      <c r="B40" s="291">
        <f>SUM(B36:B39)</f>
        <v>5.5</v>
      </c>
      <c r="C40" s="167"/>
      <c r="D40" s="291">
        <f>SUM(D36:D39)</f>
        <v>9.3000000000000007</v>
      </c>
      <c r="E40" s="167"/>
      <c r="F40" s="291">
        <f>SUM(F36:F39)</f>
        <v>16.799999999999997</v>
      </c>
      <c r="G40" s="167"/>
      <c r="H40" s="89">
        <f>SUM(H36:H39)</f>
        <v>32.5</v>
      </c>
      <c r="I40" s="206"/>
    </row>
    <row r="41" spans="1:9">
      <c r="A41" s="66" t="s">
        <v>51</v>
      </c>
      <c r="B41" s="292">
        <f>B34+B40</f>
        <v>253.79999999999995</v>
      </c>
      <c r="C41" s="290"/>
      <c r="D41" s="292">
        <f>D34+D40</f>
        <v>263.20000000000005</v>
      </c>
      <c r="E41" s="167"/>
      <c r="F41" s="292">
        <f>F34+F40</f>
        <v>643.59999999999991</v>
      </c>
      <c r="G41" s="290"/>
      <c r="H41" s="102">
        <f>H34+H40</f>
        <v>731.5</v>
      </c>
      <c r="I41" s="206"/>
    </row>
    <row r="42" spans="1:9" ht="13.8" thickBot="1">
      <c r="A42" s="68" t="s">
        <v>71</v>
      </c>
      <c r="B42" s="293">
        <f>+B41/' BRKR Combined P&amp;L'!D8</f>
        <v>0.49628470864294089</v>
      </c>
      <c r="C42" s="287"/>
      <c r="D42" s="293">
        <f>+D41/' BRKR Combined P&amp;L'!F8</f>
        <v>0.50508539627710614</v>
      </c>
      <c r="E42" s="287"/>
      <c r="F42" s="293">
        <f>+F41/' BRKR Combined P&amp;L'!H8</f>
        <v>0.47323529411764698</v>
      </c>
      <c r="G42" s="287"/>
      <c r="H42" s="97">
        <f>+H41/' BRKR Combined P&amp;L'!J8</f>
        <v>0.49670672913695929</v>
      </c>
      <c r="I42" s="207"/>
    </row>
    <row r="43" spans="1:9" ht="13.8" thickBot="1">
      <c r="A43" s="69"/>
      <c r="B43" s="294"/>
      <c r="C43" s="167"/>
      <c r="D43" s="294"/>
      <c r="E43" s="167"/>
      <c r="F43" s="294"/>
      <c r="G43" s="167"/>
      <c r="H43" s="90"/>
      <c r="I43" s="56"/>
    </row>
    <row r="44" spans="1:9">
      <c r="A44" s="65" t="s">
        <v>137</v>
      </c>
      <c r="B44" s="289"/>
      <c r="C44" s="289"/>
      <c r="D44" s="289"/>
      <c r="E44" s="289"/>
      <c r="F44" s="289"/>
      <c r="G44" s="289"/>
      <c r="H44" s="77"/>
      <c r="I44" s="205"/>
    </row>
    <row r="45" spans="1:9">
      <c r="A45" s="66" t="s">
        <v>138</v>
      </c>
      <c r="B45" s="270">
        <f>' BRKR Combined P&amp;L'!D14</f>
        <v>114.6</v>
      </c>
      <c r="C45" s="290"/>
      <c r="D45" s="270">
        <f>' BRKR Combined P&amp;L'!F14</f>
        <v>125.30000000000001</v>
      </c>
      <c r="E45" s="167"/>
      <c r="F45" s="270">
        <f>' BRKR Combined P&amp;L'!H14</f>
        <v>338.2</v>
      </c>
      <c r="G45" s="290"/>
      <c r="H45" s="96">
        <f>' BRKR Combined P&amp;L'!J14</f>
        <v>369.90000000000003</v>
      </c>
      <c r="I45" s="206"/>
    </row>
    <row r="46" spans="1:9">
      <c r="A46" s="67" t="s">
        <v>68</v>
      </c>
      <c r="B46" s="167"/>
      <c r="C46" s="167"/>
      <c r="D46" s="295"/>
      <c r="E46" s="295"/>
      <c r="F46" s="295"/>
      <c r="G46" s="295"/>
      <c r="H46" s="226"/>
      <c r="I46" s="206"/>
    </row>
    <row r="47" spans="1:9" ht="13.8" thickBot="1">
      <c r="A47" s="67" t="s">
        <v>43</v>
      </c>
      <c r="B47" s="296">
        <v>4</v>
      </c>
      <c r="C47" s="296"/>
      <c r="D47" s="296">
        <v>3.7</v>
      </c>
      <c r="E47" s="295"/>
      <c r="F47" s="296">
        <v>11.6</v>
      </c>
      <c r="G47" s="296"/>
      <c r="H47" s="201">
        <v>10.9</v>
      </c>
      <c r="I47" s="220"/>
    </row>
    <row r="48" spans="1:9" ht="13.8" thickBot="1">
      <c r="A48" s="91" t="s">
        <v>139</v>
      </c>
      <c r="B48" s="322">
        <f>B45-B47</f>
        <v>110.6</v>
      </c>
      <c r="C48" s="323"/>
      <c r="D48" s="322">
        <f>D45-D47</f>
        <v>121.60000000000001</v>
      </c>
      <c r="E48" s="324"/>
      <c r="F48" s="322">
        <f>F45-F47</f>
        <v>326.59999999999997</v>
      </c>
      <c r="G48" s="297"/>
      <c r="H48" s="121">
        <f>H45-H47</f>
        <v>359.00000000000006</v>
      </c>
      <c r="I48" s="207"/>
    </row>
    <row r="49" spans="1:9" ht="13.8" thickBot="1">
      <c r="A49" s="190"/>
      <c r="B49" s="294"/>
      <c r="C49" s="167"/>
      <c r="D49" s="294"/>
      <c r="E49" s="167"/>
      <c r="F49" s="294"/>
      <c r="G49" s="167"/>
      <c r="H49" s="90"/>
      <c r="I49" s="219"/>
    </row>
    <row r="50" spans="1:9">
      <c r="A50" s="98" t="s">
        <v>106</v>
      </c>
      <c r="B50" s="298"/>
      <c r="C50" s="289"/>
      <c r="D50" s="298"/>
      <c r="E50" s="289"/>
      <c r="F50" s="298"/>
      <c r="G50" s="289"/>
      <c r="H50" s="168"/>
      <c r="I50" s="205"/>
    </row>
    <row r="51" spans="1:9">
      <c r="A51" s="99" t="s">
        <v>103</v>
      </c>
      <c r="B51" s="299">
        <f>+' BRKR Combined P&amp;L'!D25/' BRKR Combined P&amp;L'!D24</f>
        <v>0.26560424966799473</v>
      </c>
      <c r="C51" s="167"/>
      <c r="D51" s="299">
        <f>+' BRKR Combined P&amp;L'!F25/' BRKR Combined P&amp;L'!F24</f>
        <v>0.26081730769230754</v>
      </c>
      <c r="E51" s="167"/>
      <c r="F51" s="299">
        <f>+' BRKR Combined P&amp;L'!H25/' BRKR Combined P&amp;L'!H24</f>
        <v>0.24979184013322245</v>
      </c>
      <c r="G51" s="167"/>
      <c r="H51" s="169">
        <f>+' BRKR Combined P&amp;L'!J25/' BRKR Combined P&amp;L'!J24</f>
        <v>0.23640661938534288</v>
      </c>
      <c r="I51" s="221"/>
    </row>
    <row r="52" spans="1:9">
      <c r="A52" s="100" t="s">
        <v>68</v>
      </c>
      <c r="B52" s="299"/>
      <c r="C52" s="167"/>
      <c r="D52" s="299"/>
      <c r="E52" s="167"/>
      <c r="F52" s="299"/>
      <c r="G52" s="167"/>
      <c r="H52" s="169"/>
      <c r="I52" s="206"/>
    </row>
    <row r="53" spans="1:9">
      <c r="A53" s="100" t="s">
        <v>111</v>
      </c>
      <c r="B53" s="300">
        <v>-5.0000000000000001E-3</v>
      </c>
      <c r="C53" s="295"/>
      <c r="D53" s="300">
        <v>-2.7E-2</v>
      </c>
      <c r="E53" s="295"/>
      <c r="F53" s="300">
        <v>-7.0000000000000001E-3</v>
      </c>
      <c r="G53" s="295"/>
      <c r="H53" s="204">
        <v>-1.4999999999999999E-2</v>
      </c>
      <c r="I53" s="206"/>
    </row>
    <row r="54" spans="1:9">
      <c r="A54" s="100" t="s">
        <v>167</v>
      </c>
      <c r="B54" s="300">
        <v>2E-3</v>
      </c>
      <c r="C54" s="295"/>
      <c r="D54" s="300">
        <v>4.0000000000000001E-3</v>
      </c>
      <c r="E54" s="295"/>
      <c r="F54" s="300">
        <v>3.0000000000000001E-3</v>
      </c>
      <c r="G54" s="295"/>
      <c r="H54" s="204">
        <v>8.0000000000000002E-3</v>
      </c>
      <c r="I54" s="206"/>
    </row>
    <row r="55" spans="1:9">
      <c r="A55" s="100" t="s">
        <v>145</v>
      </c>
      <c r="B55" s="300">
        <v>0</v>
      </c>
      <c r="C55" s="295"/>
      <c r="D55" s="300">
        <v>0</v>
      </c>
      <c r="E55" s="295"/>
      <c r="F55" s="300">
        <v>0</v>
      </c>
      <c r="G55" s="295"/>
      <c r="H55" s="204">
        <v>0.01</v>
      </c>
      <c r="I55" s="206"/>
    </row>
    <row r="56" spans="1:9">
      <c r="A56" s="100" t="s">
        <v>169</v>
      </c>
      <c r="B56" s="300">
        <v>0</v>
      </c>
      <c r="C56" s="295"/>
      <c r="D56" s="300">
        <v>0</v>
      </c>
      <c r="E56" s="295"/>
      <c r="F56" s="300">
        <v>1E-3</v>
      </c>
      <c r="G56" s="295"/>
      <c r="H56" s="204">
        <v>0</v>
      </c>
      <c r="I56" s="206"/>
    </row>
    <row r="57" spans="1:9" ht="13.8" thickBot="1">
      <c r="A57" s="67" t="s">
        <v>104</v>
      </c>
      <c r="B57" s="300">
        <v>2E-3</v>
      </c>
      <c r="C57" s="295"/>
      <c r="D57" s="300">
        <v>1.6E-2</v>
      </c>
      <c r="E57" s="295"/>
      <c r="F57" s="300">
        <v>3.0000000000000001E-3</v>
      </c>
      <c r="G57" s="295"/>
      <c r="H57" s="204">
        <v>6.0000000000000001E-3</v>
      </c>
      <c r="I57" s="206"/>
    </row>
    <row r="58" spans="1:9" ht="13.8" thickBot="1">
      <c r="A58" s="67" t="s">
        <v>69</v>
      </c>
      <c r="B58" s="301">
        <f>SUM(B53:B57)</f>
        <v>-1E-3</v>
      </c>
      <c r="C58" s="167"/>
      <c r="D58" s="301">
        <f>SUM(D53:D57)</f>
        <v>-6.9999999999999993E-3</v>
      </c>
      <c r="E58" s="167"/>
      <c r="F58" s="301">
        <f>SUM(F53:F57)</f>
        <v>0</v>
      </c>
      <c r="G58" s="167"/>
      <c r="H58" s="170">
        <f>SUM(H53:H57)</f>
        <v>9.0000000000000011E-3</v>
      </c>
      <c r="I58" s="206"/>
    </row>
    <row r="59" spans="1:9" ht="13.8" thickBot="1">
      <c r="A59" s="91" t="s">
        <v>105</v>
      </c>
      <c r="B59" s="302">
        <f>B51+B58</f>
        <v>0.26460424966799473</v>
      </c>
      <c r="C59" s="297"/>
      <c r="D59" s="302">
        <f>D51+D58</f>
        <v>0.25381730769230754</v>
      </c>
      <c r="E59" s="287"/>
      <c r="F59" s="302">
        <f>F51+F58</f>
        <v>0.24979184013322245</v>
      </c>
      <c r="G59" s="297"/>
      <c r="H59" s="171">
        <f>H51+H58</f>
        <v>0.24540661938534289</v>
      </c>
      <c r="I59" s="207"/>
    </row>
    <row r="60" spans="1:9" ht="13.8" thickBot="1">
      <c r="A60" s="69"/>
      <c r="B60" s="294"/>
      <c r="C60" s="167"/>
      <c r="D60" s="294"/>
      <c r="E60" s="167"/>
      <c r="F60" s="294"/>
      <c r="G60" s="167"/>
      <c r="H60" s="90"/>
      <c r="I60" s="56"/>
    </row>
    <row r="61" spans="1:9">
      <c r="A61" s="98" t="s">
        <v>108</v>
      </c>
      <c r="B61" s="292"/>
      <c r="C61" s="303"/>
      <c r="D61" s="292"/>
      <c r="E61" s="303"/>
      <c r="F61" s="292"/>
      <c r="G61" s="303"/>
      <c r="H61" s="104"/>
      <c r="I61" s="205"/>
    </row>
    <row r="62" spans="1:9">
      <c r="A62" s="99" t="s">
        <v>107</v>
      </c>
      <c r="B62" s="304">
        <f>+' BRKR Combined P&amp;L'!D35</f>
        <v>0.35191186001296165</v>
      </c>
      <c r="C62" s="305"/>
      <c r="D62" s="304">
        <f>+' BRKR Combined P&amp;L'!F35</f>
        <v>0.3939588688946018</v>
      </c>
      <c r="E62" s="305"/>
      <c r="F62" s="304">
        <f>+' BRKR Combined P&amp;L'!H35</f>
        <v>0.57428940568475406</v>
      </c>
      <c r="G62" s="305"/>
      <c r="H62" s="108">
        <f>+' BRKR Combined P&amp;L'!J35</f>
        <v>0.81910828025477667</v>
      </c>
      <c r="I62" s="222"/>
    </row>
    <row r="63" spans="1:9">
      <c r="A63" s="100" t="s">
        <v>68</v>
      </c>
      <c r="B63" s="306"/>
      <c r="C63" s="306"/>
      <c r="D63" s="306"/>
      <c r="E63" s="306"/>
      <c r="F63" s="306"/>
      <c r="G63" s="306"/>
      <c r="H63" s="101"/>
      <c r="I63" s="206"/>
    </row>
    <row r="64" spans="1:9">
      <c r="A64" s="67" t="s">
        <v>41</v>
      </c>
      <c r="B64" s="307">
        <f>+B9/154.3</f>
        <v>1.2313674659753726E-2</v>
      </c>
      <c r="C64" s="175"/>
      <c r="D64" s="175">
        <v>-0.04</v>
      </c>
      <c r="E64" s="175"/>
      <c r="F64" s="307">
        <v>0.04</v>
      </c>
      <c r="G64" s="175"/>
      <c r="H64" s="166">
        <v>-0.01</v>
      </c>
      <c r="I64" s="222"/>
    </row>
    <row r="65" spans="1:9">
      <c r="A65" s="67" t="s">
        <v>42</v>
      </c>
      <c r="B65" s="307">
        <f>+B10/154.3</f>
        <v>9.0732339598185337E-3</v>
      </c>
      <c r="C65" s="175"/>
      <c r="D65" s="175">
        <v>0.03</v>
      </c>
      <c r="E65" s="175"/>
      <c r="F65" s="307">
        <v>0</v>
      </c>
      <c r="G65" s="175"/>
      <c r="H65" s="166">
        <v>0.1</v>
      </c>
      <c r="I65" s="206"/>
    </row>
    <row r="66" spans="1:9">
      <c r="A66" s="67" t="s">
        <v>43</v>
      </c>
      <c r="B66" s="307">
        <f>+B11/154.3</f>
        <v>5.8976020738820474E-2</v>
      </c>
      <c r="C66" s="175"/>
      <c r="D66" s="175">
        <v>0.05</v>
      </c>
      <c r="E66" s="175"/>
      <c r="F66" s="307">
        <v>0.17</v>
      </c>
      <c r="G66" s="175"/>
      <c r="H66" s="166">
        <v>0.18</v>
      </c>
      <c r="I66" s="206"/>
    </row>
    <row r="67" spans="1:9">
      <c r="A67" s="67" t="s">
        <v>44</v>
      </c>
      <c r="B67" s="307">
        <f>+B12/154.3</f>
        <v>8.4251458198314963E-3</v>
      </c>
      <c r="C67" s="175"/>
      <c r="D67" s="175">
        <v>0.01</v>
      </c>
      <c r="E67" s="175"/>
      <c r="F67" s="307">
        <v>0.06</v>
      </c>
      <c r="G67" s="175"/>
      <c r="H67" s="166">
        <v>0.03</v>
      </c>
      <c r="I67" s="206"/>
    </row>
    <row r="68" spans="1:9" ht="13.8" thickBot="1">
      <c r="A68" s="100" t="s">
        <v>110</v>
      </c>
      <c r="B68" s="203">
        <v>-0.02</v>
      </c>
      <c r="C68" s="175"/>
      <c r="D68" s="189">
        <v>-0.01</v>
      </c>
      <c r="E68" s="175"/>
      <c r="F68" s="203">
        <v>-7.0000000000000007E-2</v>
      </c>
      <c r="G68" s="175"/>
      <c r="H68" s="189">
        <v>-0.08</v>
      </c>
      <c r="I68" s="206"/>
    </row>
    <row r="69" spans="1:9" s="56" customFormat="1" ht="13.8" thickBot="1">
      <c r="A69" s="67" t="s">
        <v>69</v>
      </c>
      <c r="B69" s="175">
        <f>SUM(B64:B68)</f>
        <v>6.8788075178224231E-2</v>
      </c>
      <c r="C69" s="175"/>
      <c r="D69" s="175">
        <f>SUM(D64:D68)</f>
        <v>0.04</v>
      </c>
      <c r="E69" s="175"/>
      <c r="F69" s="175">
        <f>SUM(F64:F68)</f>
        <v>0.2</v>
      </c>
      <c r="G69" s="175"/>
      <c r="H69" s="166">
        <f>SUM(H64:H68)</f>
        <v>0.22000000000000003</v>
      </c>
      <c r="I69" s="206"/>
    </row>
    <row r="70" spans="1:9" ht="13.8" thickBot="1">
      <c r="A70" s="103" t="s">
        <v>109</v>
      </c>
      <c r="B70" s="308">
        <f>B62+B69</f>
        <v>0.42069993519118587</v>
      </c>
      <c r="C70" s="309"/>
      <c r="D70" s="308">
        <f>SUM(D62:D68)</f>
        <v>0.43395886889460183</v>
      </c>
      <c r="E70" s="309"/>
      <c r="F70" s="308">
        <f>F62+F69</f>
        <v>0.77428940568475402</v>
      </c>
      <c r="G70" s="309"/>
      <c r="H70" s="109">
        <f>SUM(H62:H68)</f>
        <v>1.0391082802547766</v>
      </c>
      <c r="I70" s="207"/>
    </row>
    <row r="71" spans="1:9" ht="13.8" thickBot="1">
      <c r="A71" s="69"/>
      <c r="B71" s="294"/>
      <c r="C71" s="167"/>
      <c r="D71" s="294"/>
      <c r="E71" s="167"/>
      <c r="F71" s="294"/>
      <c r="G71" s="167"/>
      <c r="H71" s="90"/>
    </row>
    <row r="72" spans="1:9">
      <c r="A72" s="65" t="s">
        <v>83</v>
      </c>
      <c r="B72" s="310"/>
      <c r="C72" s="289"/>
      <c r="D72" s="310"/>
      <c r="E72" s="289"/>
      <c r="F72" s="310"/>
      <c r="G72" s="289"/>
      <c r="H72" s="172"/>
      <c r="I72" s="205"/>
    </row>
    <row r="73" spans="1:9">
      <c r="A73" s="66" t="s">
        <v>84</v>
      </c>
      <c r="B73" s="270">
        <f>+'Cash Flow'!E23</f>
        <v>82.399999999999963</v>
      </c>
      <c r="C73" s="167"/>
      <c r="D73" s="270">
        <f>+'Cash Flow'!G23</f>
        <v>52.40000000000002</v>
      </c>
      <c r="E73" s="167"/>
      <c r="F73" s="270">
        <f>+'Cash Flow'!I23</f>
        <v>129.19999999999996</v>
      </c>
      <c r="G73" s="167"/>
      <c r="H73" s="173">
        <f>+'Cash Flow'!K23</f>
        <v>77.199999999999918</v>
      </c>
      <c r="I73" s="206"/>
    </row>
    <row r="74" spans="1:9">
      <c r="A74" s="67" t="s">
        <v>68</v>
      </c>
      <c r="B74" s="167"/>
      <c r="C74" s="167"/>
      <c r="D74" s="167"/>
      <c r="E74" s="167"/>
      <c r="F74" s="167"/>
      <c r="G74" s="167"/>
      <c r="H74" s="69"/>
      <c r="I74" s="206"/>
    </row>
    <row r="75" spans="1:9" ht="13.8" thickBot="1">
      <c r="A75" s="67" t="s">
        <v>63</v>
      </c>
      <c r="B75" s="311">
        <f>+'Cash Flow'!E29</f>
        <v>-17.600000000000001</v>
      </c>
      <c r="C75" s="167"/>
      <c r="D75" s="278">
        <f>+'Cash Flow'!G29</f>
        <v>-16.2</v>
      </c>
      <c r="E75" s="167"/>
      <c r="F75" s="311">
        <f>+'Cash Flow'!I29</f>
        <v>-68.400000000000006</v>
      </c>
      <c r="G75" s="167"/>
      <c r="H75" s="79">
        <f>+'Cash Flow'!K29</f>
        <v>-44.8</v>
      </c>
      <c r="I75" s="206"/>
    </row>
    <row r="76" spans="1:9" ht="13.8" thickBot="1">
      <c r="A76" s="91" t="s">
        <v>85</v>
      </c>
      <c r="B76" s="312">
        <f>+B73+B75</f>
        <v>64.799999999999955</v>
      </c>
      <c r="C76" s="287"/>
      <c r="D76" s="312">
        <f>+D73+D75</f>
        <v>36.200000000000017</v>
      </c>
      <c r="E76" s="287"/>
      <c r="F76" s="312">
        <f>+F73+F75</f>
        <v>60.799999999999955</v>
      </c>
      <c r="G76" s="287"/>
      <c r="H76" s="174">
        <f>+H73+H75</f>
        <v>32.39999999999992</v>
      </c>
      <c r="I76" s="207"/>
    </row>
    <row r="77" spans="1:9" s="176" customFormat="1" ht="13.95" customHeight="1">
      <c r="A77" s="59"/>
      <c r="E77" s="167"/>
    </row>
    <row r="78" spans="1:9" s="176" customFormat="1">
      <c r="A78" s="318" t="s">
        <v>171</v>
      </c>
      <c r="B78" s="318"/>
      <c r="C78" s="318"/>
      <c r="D78" s="318"/>
      <c r="E78" s="318"/>
      <c r="F78" s="318"/>
      <c r="G78" s="318"/>
      <c r="H78" s="318"/>
      <c r="I78" s="318"/>
    </row>
    <row r="79" spans="1:9" ht="8.4" customHeight="1">
      <c r="A79" s="318"/>
      <c r="B79" s="318"/>
      <c r="C79" s="318"/>
      <c r="D79" s="318"/>
      <c r="F79" s="167"/>
      <c r="G79" s="167"/>
      <c r="H79" s="167"/>
    </row>
    <row r="80" spans="1:9" ht="27" customHeight="1">
      <c r="A80" s="318" t="s">
        <v>172</v>
      </c>
      <c r="B80" s="318"/>
      <c r="C80" s="318"/>
      <c r="D80" s="318"/>
      <c r="E80" s="318"/>
      <c r="F80" s="318"/>
      <c r="G80" s="318"/>
      <c r="H80" s="318"/>
      <c r="I80" s="318"/>
    </row>
    <row r="81" spans="1:9" ht="7.2" customHeight="1">
      <c r="A81" s="64"/>
      <c r="B81" s="143"/>
      <c r="D81" s="143"/>
      <c r="F81" s="143"/>
      <c r="G81" s="167"/>
      <c r="H81" s="215"/>
    </row>
    <row r="82" spans="1:9">
      <c r="A82" s="318" t="s">
        <v>173</v>
      </c>
      <c r="B82" s="318"/>
      <c r="C82" s="318"/>
      <c r="D82" s="318"/>
      <c r="E82" s="318"/>
      <c r="F82" s="318"/>
      <c r="G82" s="318"/>
      <c r="H82" s="318"/>
      <c r="I82" s="318"/>
    </row>
    <row r="83" spans="1:9" ht="13.95" customHeight="1"/>
    <row r="84" spans="1:9" ht="13.95" customHeight="1"/>
    <row r="85" spans="1:9" ht="13.95" customHeight="1"/>
  </sheetData>
  <mergeCells count="6">
    <mergeCell ref="F4:H4"/>
    <mergeCell ref="B4:D4"/>
    <mergeCell ref="A79:D79"/>
    <mergeCell ref="A78:I78"/>
    <mergeCell ref="A80:I80"/>
    <mergeCell ref="A82:I82"/>
  </mergeCells>
  <pageMargins left="0.7" right="0.7" top="0.75" bottom="0.75" header="0.3" footer="0.3"/>
  <pageSetup scale="76" fitToHeight="0" orientation="portrait" r:id="rId1"/>
  <rowBreaks count="1" manualBreakCount="1">
    <brk id="60" max="8" man="1"/>
  </rowBreaks>
  <customProperties>
    <customPr name="EpmWorksheetKeyString_GUID" r:id="rId2"/>
    <customPr name="FPMExcelClientCellBasedFunctionStatus" r:id="rId3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55"/>
  <sheetViews>
    <sheetView showGridLines="0" zoomScale="90" zoomScaleNormal="90" workbookViewId="0">
      <selection activeCell="K18" sqref="K18"/>
    </sheetView>
  </sheetViews>
  <sheetFormatPr defaultColWidth="8.77734375" defaultRowHeight="13.2"/>
  <cols>
    <col min="1" max="1" width="62.33203125" style="129" customWidth="1"/>
    <col min="2" max="2" width="17.44140625" style="129" customWidth="1"/>
    <col min="3" max="3" width="2.33203125" style="129" customWidth="1"/>
    <col min="4" max="4" width="18.6640625" style="129" customWidth="1"/>
    <col min="5" max="5" width="5.77734375" style="129" customWidth="1"/>
    <col min="6" max="6" width="18.6640625" style="129" customWidth="1"/>
    <col min="7" max="7" width="2.77734375" style="129" customWidth="1"/>
    <col min="8" max="8" width="18.6640625" style="129" customWidth="1"/>
    <col min="9" max="9" width="2.5546875" style="188" customWidth="1"/>
    <col min="10" max="16384" width="8.77734375" style="129"/>
  </cols>
  <sheetData>
    <row r="1" spans="1:9" ht="15.6">
      <c r="A1" s="126" t="s">
        <v>38</v>
      </c>
      <c r="B1" s="127"/>
      <c r="C1" s="127"/>
      <c r="D1" s="128"/>
      <c r="E1" s="128"/>
      <c r="F1" s="128"/>
      <c r="G1" s="128"/>
      <c r="H1" s="128"/>
    </row>
    <row r="2" spans="1:9" ht="15.6">
      <c r="A2" s="126" t="s">
        <v>141</v>
      </c>
      <c r="B2" s="127"/>
      <c r="C2" s="127"/>
      <c r="D2" s="128"/>
      <c r="E2" s="128"/>
      <c r="F2" s="128"/>
      <c r="G2" s="128"/>
      <c r="H2" s="128"/>
    </row>
    <row r="3" spans="1:9">
      <c r="A3" s="130"/>
      <c r="B3" s="127"/>
      <c r="C3" s="127"/>
      <c r="D3" s="131"/>
      <c r="E3" s="131"/>
      <c r="F3" s="131"/>
      <c r="G3" s="131"/>
      <c r="H3" s="131"/>
    </row>
    <row r="4" spans="1:9" ht="13.8" thickBot="1">
      <c r="A4" s="107" t="s">
        <v>35</v>
      </c>
      <c r="B4" s="316" t="s">
        <v>165</v>
      </c>
      <c r="C4" s="316"/>
      <c r="D4" s="316"/>
      <c r="E4" s="218"/>
      <c r="F4" s="316" t="s">
        <v>166</v>
      </c>
      <c r="G4" s="316"/>
      <c r="H4" s="316"/>
    </row>
    <row r="5" spans="1:9" ht="13.8" thickBot="1">
      <c r="A5" s="130"/>
      <c r="B5" s="95">
        <v>2020</v>
      </c>
      <c r="C5" s="49"/>
      <c r="D5" s="95">
        <v>2019</v>
      </c>
      <c r="E5" s="95"/>
      <c r="F5" s="95">
        <v>2020</v>
      </c>
      <c r="G5" s="49"/>
      <c r="H5" s="95">
        <v>2019</v>
      </c>
    </row>
    <row r="6" spans="1:9">
      <c r="A6" s="132" t="s">
        <v>114</v>
      </c>
      <c r="B6" s="133"/>
      <c r="C6" s="134"/>
      <c r="D6" s="261"/>
      <c r="E6" s="134"/>
      <c r="F6" s="134"/>
      <c r="G6" s="134"/>
      <c r="H6" s="134"/>
      <c r="I6" s="135"/>
    </row>
    <row r="7" spans="1:9">
      <c r="A7" s="136" t="s">
        <v>115</v>
      </c>
      <c r="B7" s="270">
        <v>152.1</v>
      </c>
      <c r="C7" s="137"/>
      <c r="D7" s="263">
        <v>143.69999999999999</v>
      </c>
      <c r="E7" s="152"/>
      <c r="F7" s="270">
        <v>398.1</v>
      </c>
      <c r="G7" s="137"/>
      <c r="H7" s="265">
        <v>422.4</v>
      </c>
      <c r="I7" s="208"/>
    </row>
    <row r="8" spans="1:9">
      <c r="A8" s="136" t="s">
        <v>116</v>
      </c>
      <c r="B8" s="268">
        <v>171.3</v>
      </c>
      <c r="C8" s="137"/>
      <c r="D8" s="262">
        <v>158.19999999999999</v>
      </c>
      <c r="E8" s="137"/>
      <c r="F8" s="268">
        <v>444.5</v>
      </c>
      <c r="G8" s="137"/>
      <c r="H8" s="264">
        <v>446.9</v>
      </c>
      <c r="I8" s="208"/>
    </row>
    <row r="9" spans="1:9">
      <c r="A9" s="136" t="s">
        <v>117</v>
      </c>
      <c r="B9" s="268">
        <v>147.1</v>
      </c>
      <c r="C9" s="137"/>
      <c r="D9" s="262">
        <v>169.9</v>
      </c>
      <c r="E9" s="137"/>
      <c r="F9" s="268">
        <v>392.7</v>
      </c>
      <c r="G9" s="137"/>
      <c r="H9" s="264">
        <v>461.7</v>
      </c>
      <c r="I9" s="208"/>
    </row>
    <row r="10" spans="1:9">
      <c r="A10" s="136" t="s">
        <v>118</v>
      </c>
      <c r="B10" s="268">
        <v>43.8</v>
      </c>
      <c r="C10" s="137"/>
      <c r="D10" s="262">
        <v>52.5</v>
      </c>
      <c r="E10" s="137"/>
      <c r="F10" s="268">
        <v>134.80000000000001</v>
      </c>
      <c r="G10" s="137"/>
      <c r="H10" s="264">
        <v>152.19999999999999</v>
      </c>
      <c r="I10" s="208"/>
    </row>
    <row r="11" spans="1:9" ht="13.8" thickBot="1">
      <c r="A11" s="136" t="s">
        <v>119</v>
      </c>
      <c r="B11" s="268">
        <v>-2.9</v>
      </c>
      <c r="C11" s="137"/>
      <c r="D11" s="262">
        <v>-3.2</v>
      </c>
      <c r="E11" s="137"/>
      <c r="F11" s="268">
        <v>-10.1</v>
      </c>
      <c r="G11" s="137"/>
      <c r="H11" s="264">
        <v>-10.5</v>
      </c>
      <c r="I11" s="208"/>
    </row>
    <row r="12" spans="1:9" ht="13.8" thickBot="1">
      <c r="A12" s="138" t="s">
        <v>120</v>
      </c>
      <c r="B12" s="139">
        <f>SUM(B6:B11)</f>
        <v>511.4</v>
      </c>
      <c r="C12" s="79"/>
      <c r="D12" s="139">
        <f>SUM(D6:D11)</f>
        <v>521.09999999999991</v>
      </c>
      <c r="E12" s="223"/>
      <c r="F12" s="139">
        <f>SUM(F6:F11)</f>
        <v>1360</v>
      </c>
      <c r="G12" s="79"/>
      <c r="H12" s="139">
        <f>SUM(H6:H11)</f>
        <v>1472.7</v>
      </c>
      <c r="I12" s="209"/>
    </row>
    <row r="13" spans="1:9" ht="13.8" thickBot="1"/>
    <row r="14" spans="1:9">
      <c r="A14" s="132" t="s">
        <v>121</v>
      </c>
      <c r="B14" s="133"/>
      <c r="C14" s="134"/>
      <c r="D14" s="134"/>
      <c r="E14" s="134"/>
      <c r="F14" s="134"/>
      <c r="G14" s="134"/>
      <c r="H14" s="134"/>
      <c r="I14" s="135"/>
    </row>
    <row r="15" spans="1:9">
      <c r="A15" s="136" t="s">
        <v>122</v>
      </c>
      <c r="B15" s="270">
        <v>120.1</v>
      </c>
      <c r="C15" s="137"/>
      <c r="D15" s="267">
        <v>135.5</v>
      </c>
      <c r="E15" s="152"/>
      <c r="F15" s="270">
        <v>332.1</v>
      </c>
      <c r="G15" s="137"/>
      <c r="H15" s="270">
        <v>379.3</v>
      </c>
      <c r="I15" s="208"/>
    </row>
    <row r="16" spans="1:9">
      <c r="A16" s="136" t="s">
        <v>123</v>
      </c>
      <c r="B16" s="268">
        <f>50.4+142.9</f>
        <v>193.3</v>
      </c>
      <c r="C16" s="137"/>
      <c r="D16" s="266">
        <v>178.7</v>
      </c>
      <c r="E16" s="137"/>
      <c r="F16" s="268">
        <f>134.9+357.7</f>
        <v>492.6</v>
      </c>
      <c r="G16" s="137"/>
      <c r="H16" s="268">
        <v>500.1</v>
      </c>
      <c r="I16" s="208"/>
    </row>
    <row r="17" spans="1:9">
      <c r="A17" s="136" t="s">
        <v>124</v>
      </c>
      <c r="B17" s="268">
        <v>160</v>
      </c>
      <c r="C17" s="137"/>
      <c r="D17" s="266">
        <v>158.5</v>
      </c>
      <c r="E17" s="137"/>
      <c r="F17" s="268">
        <v>433.3</v>
      </c>
      <c r="G17" s="137"/>
      <c r="H17" s="268">
        <v>464.5</v>
      </c>
      <c r="I17" s="208"/>
    </row>
    <row r="18" spans="1:9" ht="13.8" thickBot="1">
      <c r="A18" s="136" t="s">
        <v>125</v>
      </c>
      <c r="B18" s="268">
        <v>38</v>
      </c>
      <c r="C18" s="137"/>
      <c r="D18" s="266">
        <v>48.4</v>
      </c>
      <c r="E18" s="137"/>
      <c r="F18" s="268">
        <v>102</v>
      </c>
      <c r="G18" s="137"/>
      <c r="H18" s="268">
        <v>128.80000000000001</v>
      </c>
      <c r="I18" s="208"/>
    </row>
    <row r="19" spans="1:9" ht="13.8" thickBot="1">
      <c r="A19" s="138" t="s">
        <v>120</v>
      </c>
      <c r="B19" s="139">
        <f>SUM(B15:B18)</f>
        <v>511.4</v>
      </c>
      <c r="C19" s="79"/>
      <c r="D19" s="139">
        <f>SUM(D15:D18)</f>
        <v>521.1</v>
      </c>
      <c r="E19" s="223"/>
      <c r="F19" s="139">
        <f>SUM(F15:F18)</f>
        <v>1360</v>
      </c>
      <c r="G19" s="79"/>
      <c r="H19" s="139">
        <f>SUM(H15:H18)</f>
        <v>1472.7</v>
      </c>
      <c r="I19" s="209"/>
    </row>
    <row r="20" spans="1:9" ht="13.8" thickBot="1"/>
    <row r="21" spans="1:9" ht="13.8" thickBot="1">
      <c r="A21" s="140" t="s">
        <v>126</v>
      </c>
      <c r="B21" s="319" t="s">
        <v>127</v>
      </c>
      <c r="C21" s="320"/>
      <c r="D21" s="320"/>
      <c r="E21" s="320"/>
      <c r="F21" s="320"/>
      <c r="G21" s="320"/>
      <c r="H21" s="320"/>
      <c r="I21" s="321"/>
    </row>
    <row r="22" spans="1:9">
      <c r="A22" s="142" t="s">
        <v>86</v>
      </c>
      <c r="B22" s="143">
        <f>+' BRKR Combined P&amp;L'!F8</f>
        <v>521.1</v>
      </c>
      <c r="C22" s="144"/>
      <c r="D22" s="143">
        <v>466.6</v>
      </c>
      <c r="E22" s="143"/>
      <c r="F22" s="143">
        <f>+' BRKR Combined P&amp;L'!J8</f>
        <v>1472.7</v>
      </c>
      <c r="G22" s="144"/>
      <c r="H22" s="143">
        <v>1342</v>
      </c>
      <c r="I22" s="210"/>
    </row>
    <row r="23" spans="1:9">
      <c r="A23" s="145" t="s">
        <v>68</v>
      </c>
      <c r="B23" s="146"/>
      <c r="C23" s="146"/>
      <c r="D23" s="146"/>
      <c r="E23" s="146"/>
      <c r="F23" s="146"/>
      <c r="G23" s="146"/>
      <c r="H23" s="146"/>
      <c r="I23" s="147"/>
    </row>
    <row r="24" spans="1:9">
      <c r="A24" s="145" t="s">
        <v>90</v>
      </c>
      <c r="B24" s="269">
        <v>1.9</v>
      </c>
      <c r="C24" s="198"/>
      <c r="D24" s="269">
        <v>29.9</v>
      </c>
      <c r="E24" s="269"/>
      <c r="F24" s="269">
        <v>7.9</v>
      </c>
      <c r="G24" s="141"/>
      <c r="H24" s="148">
        <v>94.4</v>
      </c>
      <c r="I24" s="210"/>
    </row>
    <row r="25" spans="1:9">
      <c r="A25" s="145" t="s">
        <v>88</v>
      </c>
      <c r="B25" s="269">
        <v>-24.2</v>
      </c>
      <c r="C25" s="198"/>
      <c r="D25" s="269">
        <v>35.299999999999997</v>
      </c>
      <c r="E25" s="269"/>
      <c r="F25" s="269">
        <v>-122.6</v>
      </c>
      <c r="G25" s="141"/>
      <c r="H25" s="148">
        <v>80.099999999999994</v>
      </c>
      <c r="I25" s="210"/>
    </row>
    <row r="26" spans="1:9" ht="13.8" thickBot="1">
      <c r="A26" s="145" t="s">
        <v>87</v>
      </c>
      <c r="B26" s="194">
        <v>12.6</v>
      </c>
      <c r="C26" s="144"/>
      <c r="D26" s="149">
        <v>-10.7</v>
      </c>
      <c r="E26" s="224"/>
      <c r="F26" s="194">
        <v>2</v>
      </c>
      <c r="G26" s="144"/>
      <c r="H26" s="149">
        <v>-43.8</v>
      </c>
      <c r="I26" s="210"/>
    </row>
    <row r="27" spans="1:9" ht="13.8" thickBot="1">
      <c r="A27" s="145" t="s">
        <v>69</v>
      </c>
      <c r="B27" s="195">
        <f>SUM(B24:B26)</f>
        <v>-9.7000000000000011</v>
      </c>
      <c r="C27" s="144"/>
      <c r="D27" s="150">
        <f>SUM(D24:D26)</f>
        <v>54.499999999999986</v>
      </c>
      <c r="E27" s="148"/>
      <c r="F27" s="195">
        <f>SUM(F24:F26)</f>
        <v>-112.69999999999999</v>
      </c>
      <c r="G27" s="144"/>
      <c r="H27" s="150">
        <f>SUM(H24:H26)</f>
        <v>130.69999999999999</v>
      </c>
      <c r="I27" s="210"/>
    </row>
    <row r="28" spans="1:9">
      <c r="A28" s="142" t="s">
        <v>89</v>
      </c>
      <c r="B28" s="196">
        <f>+B22+B27</f>
        <v>511.40000000000003</v>
      </c>
      <c r="C28" s="144"/>
      <c r="D28" s="143">
        <f>+D22+D27</f>
        <v>521.1</v>
      </c>
      <c r="E28" s="143"/>
      <c r="F28" s="196">
        <f>+F22+F27</f>
        <v>1360</v>
      </c>
      <c r="G28" s="144"/>
      <c r="H28" s="143">
        <f>+H22+H27</f>
        <v>1472.7</v>
      </c>
      <c r="I28" s="210"/>
    </row>
    <row r="29" spans="1:9">
      <c r="A29" s="182" t="s">
        <v>132</v>
      </c>
      <c r="B29" s="192">
        <f>(B28-B22)/B22</f>
        <v>-1.861446939167144E-2</v>
      </c>
      <c r="C29" s="144"/>
      <c r="D29" s="185">
        <f>(D28-D22)/D22</f>
        <v>0.11680240034290612</v>
      </c>
      <c r="E29" s="185"/>
      <c r="F29" s="192">
        <f>(F28-F22)/F22</f>
        <v>-7.6526108508182283E-2</v>
      </c>
      <c r="G29" s="144"/>
      <c r="H29" s="185">
        <f>(H28-H22)/H22</f>
        <v>9.7391952309985125E-2</v>
      </c>
      <c r="I29" s="210"/>
    </row>
    <row r="30" spans="1:9" ht="13.8" thickBot="1">
      <c r="A30" s="183" t="s">
        <v>131</v>
      </c>
      <c r="B30" s="216">
        <f>+B25/B22</f>
        <v>-4.6440222606025712E-2</v>
      </c>
      <c r="C30" s="151"/>
      <c r="D30" s="216">
        <f>+D25/D22</f>
        <v>7.5653664809258461E-2</v>
      </c>
      <c r="E30" s="217"/>
      <c r="F30" s="216">
        <f>+F25/F22</f>
        <v>-8.3248455218306511E-2</v>
      </c>
      <c r="G30" s="151"/>
      <c r="H30" s="216">
        <f>+H25/H22</f>
        <v>5.9687034277198209E-2</v>
      </c>
      <c r="I30" s="211"/>
    </row>
    <row r="31" spans="1:9" ht="13.8" thickBot="1"/>
    <row r="32" spans="1:9" ht="16.2" thickBot="1">
      <c r="A32" s="140" t="s">
        <v>126</v>
      </c>
      <c r="B32" s="319" t="s">
        <v>150</v>
      </c>
      <c r="C32" s="320"/>
      <c r="D32" s="320"/>
      <c r="E32" s="320"/>
      <c r="F32" s="320"/>
      <c r="G32" s="320"/>
      <c r="H32" s="320"/>
      <c r="I32" s="321"/>
    </row>
    <row r="33" spans="1:9">
      <c r="A33" s="142" t="s">
        <v>86</v>
      </c>
      <c r="B33" s="143">
        <f>+D39</f>
        <v>471.8</v>
      </c>
      <c r="C33" s="144"/>
      <c r="D33" s="143">
        <v>417.1</v>
      </c>
      <c r="E33" s="143"/>
      <c r="F33" s="143">
        <f>+H39</f>
        <v>1331</v>
      </c>
      <c r="G33" s="144"/>
      <c r="H33" s="143">
        <v>1206.5</v>
      </c>
      <c r="I33" s="210"/>
    </row>
    <row r="34" spans="1:9">
      <c r="A34" s="145" t="s">
        <v>68</v>
      </c>
      <c r="B34" s="146"/>
      <c r="C34" s="146"/>
      <c r="D34" s="146"/>
      <c r="E34" s="146"/>
      <c r="F34" s="146"/>
      <c r="G34" s="146"/>
      <c r="H34" s="146"/>
      <c r="I34" s="147"/>
    </row>
    <row r="35" spans="1:9">
      <c r="A35" s="145" t="s">
        <v>90</v>
      </c>
      <c r="B35" s="193">
        <v>1.9</v>
      </c>
      <c r="C35" s="141"/>
      <c r="D35" s="148">
        <v>27.9</v>
      </c>
      <c r="E35" s="148"/>
      <c r="F35" s="193">
        <v>6.9</v>
      </c>
      <c r="G35" s="141"/>
      <c r="H35" s="148">
        <v>91.4</v>
      </c>
      <c r="I35" s="210"/>
    </row>
    <row r="36" spans="1:9">
      <c r="A36" s="145" t="s">
        <v>88</v>
      </c>
      <c r="B36" s="193">
        <v>-14.2</v>
      </c>
      <c r="C36" s="141"/>
      <c r="D36" s="148">
        <v>35.700000000000003</v>
      </c>
      <c r="E36" s="148"/>
      <c r="F36" s="193">
        <v>-104.7</v>
      </c>
      <c r="G36" s="141"/>
      <c r="H36" s="148">
        <v>70.5</v>
      </c>
      <c r="I36" s="210"/>
    </row>
    <row r="37" spans="1:9" ht="13.8" thickBot="1">
      <c r="A37" s="145" t="s">
        <v>87</v>
      </c>
      <c r="B37" s="194">
        <v>11</v>
      </c>
      <c r="C37" s="144"/>
      <c r="D37" s="149">
        <v>-8.9</v>
      </c>
      <c r="E37" s="224"/>
      <c r="F37" s="194">
        <v>2.1</v>
      </c>
      <c r="G37" s="144"/>
      <c r="H37" s="149">
        <v>-37.4</v>
      </c>
      <c r="I37" s="210"/>
    </row>
    <row r="38" spans="1:9" ht="13.8" thickBot="1">
      <c r="A38" s="145" t="s">
        <v>69</v>
      </c>
      <c r="B38" s="195">
        <f>SUM(B35:B37)</f>
        <v>-1.2999999999999989</v>
      </c>
      <c r="C38" s="144"/>
      <c r="D38" s="150">
        <f>SUM(D35:D37)</f>
        <v>54.7</v>
      </c>
      <c r="E38" s="148"/>
      <c r="F38" s="195">
        <f>SUM(F35:F37)</f>
        <v>-95.7</v>
      </c>
      <c r="G38" s="144"/>
      <c r="H38" s="150">
        <f>SUM(H35:H37)</f>
        <v>124.5</v>
      </c>
      <c r="I38" s="210"/>
    </row>
    <row r="39" spans="1:9">
      <c r="A39" s="142" t="s">
        <v>89</v>
      </c>
      <c r="B39" s="196">
        <f>+B33+B38</f>
        <v>470.5</v>
      </c>
      <c r="C39" s="144"/>
      <c r="D39" s="143">
        <f>+D33+D38</f>
        <v>471.8</v>
      </c>
      <c r="E39" s="143"/>
      <c r="F39" s="196">
        <f>+F33+F38</f>
        <v>1235.3</v>
      </c>
      <c r="G39" s="144"/>
      <c r="H39" s="143">
        <f>+H33+H38</f>
        <v>1331</v>
      </c>
      <c r="I39" s="210"/>
    </row>
    <row r="40" spans="1:9">
      <c r="A40" s="182" t="s">
        <v>132</v>
      </c>
      <c r="B40" s="192">
        <f>(B39-B33)/B33</f>
        <v>-2.7554048325561919E-3</v>
      </c>
      <c r="C40" s="144"/>
      <c r="D40" s="185">
        <f>(D39-D33)/D33</f>
        <v>0.13114361064492924</v>
      </c>
      <c r="E40" s="185"/>
      <c r="F40" s="192">
        <f>(F39-F33)/F33</f>
        <v>-7.1900826446281027E-2</v>
      </c>
      <c r="G40" s="144"/>
      <c r="H40" s="185">
        <f>(H39-H33)/H33</f>
        <v>0.10319104848736013</v>
      </c>
      <c r="I40" s="210"/>
    </row>
    <row r="41" spans="1:9" ht="13.8" thickBot="1">
      <c r="A41" s="183" t="s">
        <v>131</v>
      </c>
      <c r="B41" s="216">
        <f>+B36/B33</f>
        <v>-3.0097498940228909E-2</v>
      </c>
      <c r="C41" s="151"/>
      <c r="D41" s="217">
        <v>8.5999999999999993E-2</v>
      </c>
      <c r="E41" s="217"/>
      <c r="F41" s="216">
        <f>+F36/F33</f>
        <v>-7.8662659654395201E-2</v>
      </c>
      <c r="G41" s="151"/>
      <c r="H41" s="217">
        <v>5.8000000000000003E-2</v>
      </c>
      <c r="I41" s="211"/>
    </row>
    <row r="42" spans="1:9" ht="13.8" thickBot="1"/>
    <row r="43" spans="1:9" ht="13.8" thickBot="1">
      <c r="A43" s="140" t="s">
        <v>126</v>
      </c>
      <c r="B43" s="319" t="s">
        <v>146</v>
      </c>
      <c r="C43" s="320"/>
      <c r="D43" s="320"/>
      <c r="E43" s="320"/>
      <c r="F43" s="320"/>
      <c r="G43" s="320"/>
      <c r="H43" s="320"/>
      <c r="I43" s="321"/>
    </row>
    <row r="44" spans="1:9">
      <c r="A44" s="142" t="s">
        <v>86</v>
      </c>
      <c r="B44" s="143">
        <f>+D50</f>
        <v>49.3</v>
      </c>
      <c r="C44" s="144"/>
      <c r="D44" s="143">
        <v>49.5</v>
      </c>
      <c r="E44" s="143"/>
      <c r="F44" s="143">
        <f>+H50</f>
        <v>141.69999999999999</v>
      </c>
      <c r="G44" s="144"/>
      <c r="H44" s="143">
        <v>135.5</v>
      </c>
      <c r="I44" s="210"/>
    </row>
    <row r="45" spans="1:9">
      <c r="A45" s="145" t="s">
        <v>68</v>
      </c>
      <c r="B45" s="197"/>
      <c r="C45" s="197"/>
      <c r="D45" s="197"/>
      <c r="E45" s="197"/>
      <c r="F45" s="197"/>
      <c r="G45" s="197"/>
      <c r="H45" s="197"/>
      <c r="I45" s="212"/>
    </row>
    <row r="46" spans="1:9">
      <c r="A46" s="145" t="s">
        <v>90</v>
      </c>
      <c r="B46" s="193">
        <f>+B24-B35</f>
        <v>0</v>
      </c>
      <c r="C46" s="198"/>
      <c r="D46" s="193">
        <v>2</v>
      </c>
      <c r="E46" s="193"/>
      <c r="F46" s="269">
        <f>+F24-F35</f>
        <v>1</v>
      </c>
      <c r="G46" s="198"/>
      <c r="H46" s="193">
        <v>3</v>
      </c>
      <c r="I46" s="213"/>
    </row>
    <row r="47" spans="1:9">
      <c r="A47" s="145" t="s">
        <v>88</v>
      </c>
      <c r="B47" s="269">
        <f>+B25-B36</f>
        <v>-10</v>
      </c>
      <c r="C47" s="198"/>
      <c r="D47" s="193">
        <v>-0.4</v>
      </c>
      <c r="E47" s="193"/>
      <c r="F47" s="269">
        <f>+F25-F36</f>
        <v>-17.899999999999991</v>
      </c>
      <c r="G47" s="198"/>
      <c r="H47" s="193">
        <v>9.5</v>
      </c>
      <c r="I47" s="213"/>
    </row>
    <row r="48" spans="1:9" ht="13.8" thickBot="1">
      <c r="A48" s="145" t="s">
        <v>87</v>
      </c>
      <c r="B48" s="269">
        <f>+B26-B37</f>
        <v>1.5999999999999996</v>
      </c>
      <c r="C48" s="199"/>
      <c r="D48" s="194">
        <v>-1.8</v>
      </c>
      <c r="E48" s="225"/>
      <c r="F48" s="269">
        <f>+F26-F37</f>
        <v>-0.10000000000000009</v>
      </c>
      <c r="G48" s="199"/>
      <c r="H48" s="194">
        <v>-6.3</v>
      </c>
      <c r="I48" s="213"/>
    </row>
    <row r="49" spans="1:9" ht="13.8" thickBot="1">
      <c r="A49" s="145" t="s">
        <v>69</v>
      </c>
      <c r="B49" s="195">
        <f>SUM(B46:B48)</f>
        <v>-8.4</v>
      </c>
      <c r="C49" s="199"/>
      <c r="D49" s="195">
        <f>SUM(D46:D48)</f>
        <v>-0.19999999999999996</v>
      </c>
      <c r="E49" s="193"/>
      <c r="F49" s="195">
        <f>SUM(F46:F48)</f>
        <v>-16.999999999999993</v>
      </c>
      <c r="G49" s="199"/>
      <c r="H49" s="195">
        <f>SUM(H46:H48)</f>
        <v>6.2</v>
      </c>
      <c r="I49" s="213"/>
    </row>
    <row r="50" spans="1:9">
      <c r="A50" s="142" t="s">
        <v>89</v>
      </c>
      <c r="B50" s="196">
        <f>+B44+B49</f>
        <v>40.9</v>
      </c>
      <c r="C50" s="199"/>
      <c r="D50" s="196">
        <f>+D44+D49</f>
        <v>49.3</v>
      </c>
      <c r="E50" s="196"/>
      <c r="F50" s="196">
        <f>+F44+F49</f>
        <v>124.69999999999999</v>
      </c>
      <c r="G50" s="199"/>
      <c r="H50" s="196">
        <f>+H44+H49</f>
        <v>141.69999999999999</v>
      </c>
      <c r="I50" s="213"/>
    </row>
    <row r="51" spans="1:9">
      <c r="A51" s="182" t="s">
        <v>132</v>
      </c>
      <c r="B51" s="192">
        <f>(B50-B44)/B44</f>
        <v>-0.17038539553752532</v>
      </c>
      <c r="C51" s="199"/>
      <c r="D51" s="192">
        <f>(D50-D44)/D44</f>
        <v>-4.0404040404040976E-3</v>
      </c>
      <c r="E51" s="192"/>
      <c r="F51" s="192">
        <f>(F50-F44)/F44</f>
        <v>-0.11997177134791814</v>
      </c>
      <c r="G51" s="199"/>
      <c r="H51" s="192">
        <f>(H50-H44)/H44</f>
        <v>4.575645756457556E-2</v>
      </c>
      <c r="I51" s="213"/>
    </row>
    <row r="52" spans="1:9" ht="13.8" thickBot="1">
      <c r="A52" s="183" t="s">
        <v>131</v>
      </c>
      <c r="B52" s="216">
        <f>+B47/B44</f>
        <v>-0.20283975659229211</v>
      </c>
      <c r="C52" s="200"/>
      <c r="D52" s="216">
        <f>+D47/D44</f>
        <v>-8.0808080808080808E-3</v>
      </c>
      <c r="E52" s="216"/>
      <c r="F52" s="216">
        <f>+F47/F44</f>
        <v>-0.12632321806633728</v>
      </c>
      <c r="G52" s="200"/>
      <c r="H52" s="216">
        <v>7.0000000000000007E-2</v>
      </c>
      <c r="I52" s="214"/>
    </row>
    <row r="53" spans="1:9">
      <c r="A53" s="184"/>
      <c r="B53" s="186"/>
      <c r="C53" s="144"/>
      <c r="D53" s="187"/>
      <c r="E53" s="187"/>
      <c r="F53" s="187"/>
      <c r="G53" s="187"/>
      <c r="H53" s="187"/>
      <c r="I53" s="141"/>
    </row>
    <row r="54" spans="1:9" ht="15.6">
      <c r="A54" s="188" t="s">
        <v>151</v>
      </c>
      <c r="B54" s="188"/>
      <c r="C54" s="188"/>
      <c r="D54" s="188"/>
      <c r="E54" s="188"/>
      <c r="F54" s="188"/>
      <c r="G54" s="188"/>
      <c r="H54" s="188"/>
    </row>
    <row r="55" spans="1:9">
      <c r="A55" s="188"/>
      <c r="B55" s="188"/>
      <c r="C55" s="188"/>
      <c r="D55" s="188"/>
      <c r="E55" s="188"/>
      <c r="F55" s="188"/>
      <c r="G55" s="188"/>
      <c r="H55" s="188"/>
    </row>
  </sheetData>
  <mergeCells count="5">
    <mergeCell ref="B4:D4"/>
    <mergeCell ref="B43:I43"/>
    <mergeCell ref="F4:H4"/>
    <mergeCell ref="B21:I21"/>
    <mergeCell ref="B32:I32"/>
  </mergeCells>
  <pageMargins left="0.7" right="0.7" top="0.75" bottom="0.75" header="0.3" footer="0.3"/>
  <pageSetup scale="67" fitToHeight="0" orientation="portrait" horizontalDpi="1200" verticalDpi="1200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BRKR BS</vt:lpstr>
      <vt:lpstr> BRKR Combined P&amp;L</vt:lpstr>
      <vt:lpstr>Cash Flow</vt:lpstr>
      <vt:lpstr>Non GAAP Recon</vt:lpstr>
      <vt:lpstr>Revenue</vt:lpstr>
      <vt:lpstr>' BRKR Combined P&amp;L'!Print_Area</vt:lpstr>
      <vt:lpstr>'BRKR BS'!Print_Area</vt:lpstr>
      <vt:lpstr>'Cash Flow'!Print_Area</vt:lpstr>
      <vt:lpstr>'Non GAAP Recon'!Print_Area</vt:lpstr>
      <vt:lpstr>Revenue!Print_Area</vt:lpstr>
      <vt:lpstr>'Non GAAP Recon'!Print_Titles</vt:lpstr>
    </vt:vector>
  </TitlesOfParts>
  <Company>Bruker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Hulburt</dc:creator>
  <cp:lastModifiedBy>Minkova, Miroslava</cp:lastModifiedBy>
  <cp:lastPrinted>2020-11-02T15:53:53Z</cp:lastPrinted>
  <dcterms:created xsi:type="dcterms:W3CDTF">2001-02-22T14:58:12Z</dcterms:created>
  <dcterms:modified xsi:type="dcterms:W3CDTF">2020-11-02T18:25:56Z</dcterms:modified>
</cp:coreProperties>
</file>