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0\Q2 2020\FINAL Q2 2020 Docs\"/>
    </mc:Choice>
  </mc:AlternateContent>
  <xr:revisionPtr revIDLastSave="0" documentId="13_ncr:1_{8699C7FA-C3E5-4DE4-9005-9764977C0F96}" xr6:coauthVersionLast="44" xr6:coauthVersionMax="44" xr10:uidLastSave="{00000000-0000-0000-0000-000000000000}"/>
  <bookViews>
    <workbookView xWindow="-108" yWindow="-108" windowWidth="23256" windowHeight="12576" tabRatio="602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P&amp;L'!$A$1:$J$41</definedName>
    <definedName name="_xlnm.Print_Area" localSheetId="2">'Cash Flow'!$A$1:$K$50</definedName>
    <definedName name="_xlnm.Print_Area" localSheetId="3">'Non GAAP Recon'!$A$1:$I$80</definedName>
    <definedName name="_xlnm.Print_Area" localSheetId="4">Revenue!$A$1:$I$54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29" l="1"/>
  <c r="E18" i="129"/>
  <c r="I38" i="129" l="1"/>
  <c r="I32" i="129"/>
  <c r="I22" i="129"/>
  <c r="I14" i="129"/>
  <c r="E22" i="129" l="1"/>
  <c r="E14" i="129"/>
  <c r="B16" i="130" l="1"/>
  <c r="F16" i="130"/>
  <c r="D14" i="115" l="1"/>
  <c r="H14" i="115"/>
  <c r="H49" i="130" l="1"/>
  <c r="H50" i="130" s="1"/>
  <c r="F49" i="130"/>
  <c r="H38" i="130"/>
  <c r="H39" i="130" s="1"/>
  <c r="F38" i="130"/>
  <c r="H27" i="130"/>
  <c r="H28" i="130" s="1"/>
  <c r="H29" i="130" s="1"/>
  <c r="F27" i="130"/>
  <c r="F22" i="130"/>
  <c r="F19" i="130"/>
  <c r="H19" i="130"/>
  <c r="H12" i="130"/>
  <c r="F12" i="130"/>
  <c r="H73" i="128"/>
  <c r="F73" i="128"/>
  <c r="H67" i="128"/>
  <c r="H56" i="128"/>
  <c r="F56" i="128"/>
  <c r="H45" i="128"/>
  <c r="H48" i="128" s="1"/>
  <c r="F45" i="128"/>
  <c r="F48" i="128" s="1"/>
  <c r="H40" i="128"/>
  <c r="F40" i="128"/>
  <c r="H13" i="128"/>
  <c r="F13" i="128"/>
  <c r="K38" i="129"/>
  <c r="K32" i="129"/>
  <c r="K18" i="129"/>
  <c r="K14" i="129"/>
  <c r="G38" i="129"/>
  <c r="G18" i="129"/>
  <c r="F28" i="130" l="1"/>
  <c r="F29" i="130" s="1"/>
  <c r="F44" i="130"/>
  <c r="F50" i="130" s="1"/>
  <c r="F51" i="130" s="1"/>
  <c r="H51" i="130"/>
  <c r="H40" i="130"/>
  <c r="F33" i="130"/>
  <c r="F39" i="130" s="1"/>
  <c r="F40" i="130" s="1"/>
  <c r="F67" i="128" l="1"/>
  <c r="D27" i="130"/>
  <c r="B27" i="130"/>
  <c r="D38" i="130"/>
  <c r="B38" i="130"/>
  <c r="B49" i="130"/>
  <c r="D49" i="130"/>
  <c r="G32" i="129" l="1"/>
  <c r="E32" i="129"/>
  <c r="G45" i="129" l="1"/>
  <c r="G23" i="129"/>
  <c r="E45" i="129"/>
  <c r="E23" i="129"/>
  <c r="E47" i="129" l="1"/>
  <c r="E49" i="129" s="1"/>
  <c r="G47" i="129"/>
  <c r="G49" i="129" s="1"/>
  <c r="H30" i="101" l="1"/>
  <c r="H40" i="101" s="1"/>
  <c r="H15" i="101"/>
  <c r="H21" i="101" s="1"/>
  <c r="K45" i="129" l="1"/>
  <c r="I45" i="129"/>
  <c r="F15" i="101" l="1"/>
  <c r="D45" i="128" l="1"/>
  <c r="D48" i="128" s="1"/>
  <c r="B45" i="128" l="1"/>
  <c r="B48" i="128" s="1"/>
  <c r="D39" i="130" l="1"/>
  <c r="D28" i="130"/>
  <c r="D29" i="130" s="1"/>
  <c r="D50" i="130" l="1"/>
  <c r="D40" i="130"/>
  <c r="B33" i="130"/>
  <c r="B39" i="130" s="1"/>
  <c r="B40" i="130" s="1"/>
  <c r="D51" i="130" l="1"/>
  <c r="B44" i="130"/>
  <c r="B50" i="130" s="1"/>
  <c r="B51" i="130" s="1"/>
  <c r="F30" i="101" l="1"/>
  <c r="F40" i="101" s="1"/>
  <c r="B22" i="130" l="1"/>
  <c r="J11" i="115" l="1"/>
  <c r="H34" i="128" s="1"/>
  <c r="H41" i="128" s="1"/>
  <c r="H42" i="128" s="1"/>
  <c r="J17" i="115"/>
  <c r="H11" i="115"/>
  <c r="F34" i="128" s="1"/>
  <c r="F41" i="128" s="1"/>
  <c r="F42" i="128" s="1"/>
  <c r="H17" i="115"/>
  <c r="D11" i="115"/>
  <c r="D17" i="115"/>
  <c r="B13" i="128"/>
  <c r="B28" i="130"/>
  <c r="B29" i="130" s="1"/>
  <c r="D19" i="130"/>
  <c r="B19" i="130"/>
  <c r="D12" i="130"/>
  <c r="B12" i="130"/>
  <c r="F11" i="115"/>
  <c r="D73" i="128"/>
  <c r="B73" i="128"/>
  <c r="D56" i="128"/>
  <c r="B56" i="128"/>
  <c r="D40" i="128"/>
  <c r="B40" i="128"/>
  <c r="D13" i="128"/>
  <c r="F17" i="115"/>
  <c r="F21" i="101"/>
  <c r="D67" i="128" l="1"/>
  <c r="D19" i="115"/>
  <c r="B34" i="128"/>
  <c r="B41" i="128" s="1"/>
  <c r="B42" i="128" s="1"/>
  <c r="H19" i="115"/>
  <c r="F7" i="128" s="1"/>
  <c r="F15" i="128" s="1"/>
  <c r="J19" i="115"/>
  <c r="H7" i="128" s="1"/>
  <c r="H15" i="128" s="1"/>
  <c r="F19" i="115"/>
  <c r="F24" i="115" s="1"/>
  <c r="D34" i="128"/>
  <c r="D41" i="128" s="1"/>
  <c r="D42" i="128" s="1"/>
  <c r="H16" i="128" l="1"/>
  <c r="H26" i="128"/>
  <c r="H30" i="128" s="1"/>
  <c r="H19" i="128"/>
  <c r="H22" i="128" s="1"/>
  <c r="F19" i="128"/>
  <c r="F22" i="128" s="1"/>
  <c r="F16" i="128"/>
  <c r="F26" i="128"/>
  <c r="F30" i="128" s="1"/>
  <c r="B7" i="128"/>
  <c r="B15" i="128" s="1"/>
  <c r="B19" i="128" s="1"/>
  <c r="B22" i="128" s="1"/>
  <c r="D24" i="115"/>
  <c r="D27" i="115" s="1"/>
  <c r="D7" i="128"/>
  <c r="D15" i="128" s="1"/>
  <c r="D16" i="128" s="1"/>
  <c r="B67" i="128"/>
  <c r="H24" i="115"/>
  <c r="F51" i="128" s="1"/>
  <c r="F57" i="128" s="1"/>
  <c r="J24" i="115"/>
  <c r="H51" i="128" s="1"/>
  <c r="H57" i="128" s="1"/>
  <c r="D51" i="128"/>
  <c r="D57" i="128" s="1"/>
  <c r="F27" i="115"/>
  <c r="B16" i="128" l="1"/>
  <c r="B26" i="128"/>
  <c r="B30" i="128" s="1"/>
  <c r="F30" i="115"/>
  <c r="F35" i="115" s="1"/>
  <c r="D60" i="128" s="1"/>
  <c r="D68" i="128" s="1"/>
  <c r="H27" i="115"/>
  <c r="I23" i="129" s="1"/>
  <c r="F71" i="128" s="1"/>
  <c r="F74" i="128" s="1"/>
  <c r="D26" i="128"/>
  <c r="D30" i="128" s="1"/>
  <c r="D19" i="128"/>
  <c r="D22" i="128" s="1"/>
  <c r="D30" i="115"/>
  <c r="D34" i="115" s="1"/>
  <c r="B71" i="128"/>
  <c r="B51" i="128"/>
  <c r="B57" i="128" s="1"/>
  <c r="J27" i="115"/>
  <c r="F34" i="115" l="1"/>
  <c r="D71" i="128"/>
  <c r="D74" i="128" s="1"/>
  <c r="J30" i="115"/>
  <c r="J34" i="115" s="1"/>
  <c r="K23" i="129"/>
  <c r="H71" i="128" s="1"/>
  <c r="H74" i="128" s="1"/>
  <c r="H30" i="115"/>
  <c r="H35" i="115" s="1"/>
  <c r="F60" i="128" s="1"/>
  <c r="F68" i="128" s="1"/>
  <c r="D35" i="115"/>
  <c r="B60" i="128" s="1"/>
  <c r="B68" i="128" s="1"/>
  <c r="B74" i="128"/>
  <c r="I47" i="129"/>
  <c r="I49" i="129" s="1"/>
  <c r="J35" i="115" l="1"/>
  <c r="H60" i="128" s="1"/>
  <c r="H68" i="128" s="1"/>
  <c r="K47" i="129"/>
  <c r="K49" i="129" s="1"/>
  <c r="H34" i="115"/>
</calcChain>
</file>

<file path=xl/sharedStrings.xml><?xml version="1.0" encoding="utf-8"?>
<sst xmlns="http://schemas.openxmlformats.org/spreadsheetml/2006/main" count="241" uniqueCount="172">
  <si>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</si>
  <si>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</si>
  <si>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</si>
  <si>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</si>
  <si>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</si>
  <si>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</si>
  <si>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</si>
  <si>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</si>
  <si>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</si>
  <si>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</si>
  <si>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</si>
  <si>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</si>
  <si>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</si>
  <si>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LIABILITIES AND SHAREHOLDERS' EQUITY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</si>
  <si>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</si>
  <si>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</si>
  <si>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</si>
  <si>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</si>
  <si>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</si>
  <si>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</si>
  <si>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</si>
  <si>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</si>
  <si>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</si>
  <si>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</si>
  <si>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</si>
  <si>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</si>
  <si>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</si>
  <si>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</si>
  <si>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</si>
  <si>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</si>
  <si>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</si>
  <si>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</si>
  <si>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</si>
  <si>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</si>
  <si>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</si>
  <si>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</si>
  <si>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</si>
  <si>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</si>
  <si>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</si>
  <si>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</si>
  <si>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</si>
  <si>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</si>
  <si>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</si>
  <si>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</si>
  <si>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</si>
  <si>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</si>
  <si>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</si>
  <si>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</si>
  <si>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</si>
  <si>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</si>
  <si>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</si>
  <si>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</si>
  <si>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</si>
  <si>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</si>
  <si>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</si>
  <si>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</si>
  <si>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</si>
  <si>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</si>
  <si>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</si>
  <si>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</si>
  <si>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</si>
  <si>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</si>
  <si>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</si>
  <si>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</si>
  <si>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</si>
  <si>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</si>
  <si>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</si>
  <si>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</si>
  <si>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</si>
  <si>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</si>
  <si>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</si>
  <si>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</si>
  <si>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</si>
  <si>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</si>
  <si>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</si>
  <si>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</si>
  <si>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</si>
  <si>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</si>
  <si>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</si>
  <si>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</si>
  <si>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</si>
  <si>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</si>
  <si>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</si>
  <si>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</si>
  <si>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</si>
  <si>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</si>
  <si>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</si>
  <si>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</si>
  <si>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</si>
  <si>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</si>
  <si>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</si>
  <si>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</si>
  <si>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</si>
  <si>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</si>
  <si>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</si>
  <si>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</si>
  <si>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</si>
  <si>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</si>
  <si>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</si>
  <si>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</si>
  <si>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</si>
  <si>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</si>
  <si>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</si>
  <si>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</si>
  <si>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</si>
  <si>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</si>
  <si>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</si>
  <si>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</si>
  <si>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</si>
  <si>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</si>
  <si>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</si>
  <si>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</si>
  <si>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</si>
  <si>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</si>
  <si>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</si>
  <si>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</si>
  <si>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</si>
  <si>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</si>
  <si>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</si>
  <si>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</si>
  <si>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</si>
  <si>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</si>
  <si>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</si>
  <si>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</si>
  <si>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</si>
  <si>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</si>
  <si>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</si>
  <si>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</si>
  <si>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</si>
  <si>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</si>
  <si>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Miroslava Minkova, Director, Investor Relations &amp; Corporate Development</t>
  </si>
  <si>
    <t>Redeemable noncontrolling interest</t>
  </si>
  <si>
    <t xml:space="preserve">   Organic Revenue Growth</t>
  </si>
  <si>
    <t xml:space="preserve">   Revenue Growth</t>
  </si>
  <si>
    <t>Operating lease assets</t>
  </si>
  <si>
    <t>Operating lease liabilities</t>
  </si>
  <si>
    <t>Short-term investments</t>
  </si>
  <si>
    <t>Cash Payments to noncontrolling interest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</si>
  <si>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</si>
  <si>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</si>
  <si>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</si>
  <si>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</si>
  <si>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</si>
  <si>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Repayment of 2012 Note Purchase Agreement</t>
  </si>
  <si>
    <t>Payment of dividends to common stockholders</t>
  </si>
  <si>
    <t>Net cash used in investing activities</t>
  </si>
  <si>
    <t>U.S. Tax Reform - Toll Charge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</si>
  <si>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</si>
  <si>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</si>
  <si>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</si>
  <si>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</si>
  <si>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</si>
  <si>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2019 Form 10-K.</t>
    </r>
  </si>
  <si>
    <t>Six Months Ended</t>
  </si>
  <si>
    <t>June 30,</t>
  </si>
  <si>
    <t xml:space="preserve">Six Months Ended </t>
  </si>
  <si>
    <t>2019</t>
  </si>
  <si>
    <t>Proceeds (Repayment) of other debt, net</t>
  </si>
  <si>
    <t>Net proceeds from cross-currency swap agreements</t>
  </si>
  <si>
    <t xml:space="preserve">Days Inventory Outstanding is calculated as follows: GAAP Average Inventory balance divided by (GAAP Revenue less Non-GAAP Gross Profit (defined above)) </t>
  </si>
  <si>
    <t>Days Payable Outstanding is calculated as follows:  GAAP Average Accounts Payable balance divided by (GAAP Revenue less Non-GAAP Gross Profit (defined above) plus the Change in GAAP Inventory balance)</t>
  </si>
  <si>
    <t>Days Sales Outstanding is calculated as follows:  GAAP Average Accounts Receivable balance divided by GAAP Revenue</t>
  </si>
  <si>
    <t>Repurchase of common Stock</t>
  </si>
  <si>
    <t>Proceeds from sales of property, plant and equipment</t>
  </si>
  <si>
    <t>Six Months Ended June 30,</t>
  </si>
  <si>
    <t>Three Months Ended June 30,</t>
  </si>
  <si>
    <t>Payment of deferred financing costs</t>
  </si>
  <si>
    <t>Net cash (used in) provided by financing activities</t>
  </si>
  <si>
    <t>Maturity of short-term investments</t>
  </si>
  <si>
    <t>Net income attributable to Bruker Corporation</t>
  </si>
  <si>
    <t>Consolidated net income</t>
  </si>
  <si>
    <t>Net income per common share attributable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</si>
</sst>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0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69" fontId="3" fillId="0" borderId="0" xfId="27" applyNumberFormat="1" applyFont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8" fontId="3" fillId="2" borderId="0" xfId="27" applyNumberFormat="1" applyFont="1" applyFill="1"/>
    <xf numFmtId="167" fontId="3" fillId="2" borderId="0" xfId="2" applyNumberFormat="1" applyFont="1" applyFill="1" applyBorder="1"/>
    <xf numFmtId="168" fontId="3" fillId="2" borderId="5" xfId="27" applyNumberFormat="1" applyFont="1" applyFill="1" applyBorder="1"/>
    <xf numFmtId="165" fontId="3" fillId="2" borderId="0" xfId="27" applyNumberFormat="1" applyFont="1" applyFill="1"/>
    <xf numFmtId="0" fontId="0" fillId="2" borderId="0" xfId="0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0" fontId="19" fillId="2" borderId="0" xfId="0" applyFont="1" applyFill="1" applyAlignment="1">
      <alignment vertical="top" wrapText="1" readingOrder="1"/>
    </xf>
    <xf numFmtId="169" fontId="16" fillId="2" borderId="0" xfId="0" applyNumberFormat="1" applyFont="1" applyFill="1"/>
    <xf numFmtId="173" fontId="3" fillId="2" borderId="0" xfId="0" applyNumberFormat="1" applyFont="1" applyFill="1"/>
    <xf numFmtId="164" fontId="15" fillId="2" borderId="0" xfId="0" applyNumberFormat="1" applyFont="1" applyFill="1"/>
    <xf numFmtId="169" fontId="16" fillId="2" borderId="0" xfId="0" applyNumberFormat="1" applyFont="1" applyFill="1" applyBorder="1"/>
    <xf numFmtId="173" fontId="3" fillId="2" borderId="10" xfId="0" applyNumberFormat="1" applyFont="1" applyFill="1" applyBorder="1"/>
    <xf numFmtId="43" fontId="3" fillId="0" borderId="0" xfId="1" applyFont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3" fillId="2" borderId="0" xfId="27" applyNumberFormat="1" applyFont="1" applyFill="1" applyBorder="1"/>
    <xf numFmtId="42" fontId="3" fillId="2" borderId="0" xfId="27" applyNumberFormat="1" applyFont="1" applyFill="1" applyBorder="1"/>
    <xf numFmtId="43" fontId="3" fillId="0" borderId="0" xfId="27" applyNumberFormat="1" applyFont="1"/>
    <xf numFmtId="174" fontId="2" fillId="2" borderId="0" xfId="1" quotePrefix="1" applyNumberFormat="1" applyFont="1" applyFill="1" applyBorder="1" applyAlignment="1">
      <alignment horizontal="center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167" fontId="3" fillId="2" borderId="0" xfId="3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0" fontId="16" fillId="2" borderId="3" xfId="25" applyFont="1" applyFill="1" applyBorder="1"/>
    <xf numFmtId="0" fontId="16" fillId="2" borderId="9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0" fontId="2" fillId="2" borderId="0" xfId="27" applyFont="1" applyFill="1"/>
    <xf numFmtId="44" fontId="3" fillId="2" borderId="0" xfId="13" applyNumberFormat="1" applyFont="1" applyFill="1" applyBorder="1"/>
    <xf numFmtId="44" fontId="16" fillId="2" borderId="0" xfId="25" applyNumberFormat="1" applyFont="1" applyFill="1" applyBorder="1"/>
    <xf numFmtId="176" fontId="16" fillId="2" borderId="10" xfId="25" applyNumberFormat="1" applyFont="1" applyFill="1" applyBorder="1"/>
    <xf numFmtId="164" fontId="3" fillId="0" borderId="0" xfId="29" applyNumberFormat="1" applyFont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2" borderId="0" xfId="31" applyNumberFormat="1" applyFont="1" applyFill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2" borderId="4" xfId="3" applyNumberFormat="1" applyFont="1" applyFill="1" applyBorder="1"/>
    <xf numFmtId="167" fontId="3" fillId="0" borderId="0" xfId="3" applyNumberFormat="1" applyFont="1" applyFill="1" applyBorder="1"/>
    <xf numFmtId="168" fontId="3" fillId="2" borderId="0" xfId="3" applyNumberFormat="1" applyFont="1" applyFill="1" applyBorder="1"/>
    <xf numFmtId="168" fontId="3" fillId="0" borderId="0" xfId="3" applyNumberFormat="1" applyFont="1" applyBorder="1"/>
    <xf numFmtId="164" fontId="3" fillId="2" borderId="0" xfId="31" applyNumberFormat="1" applyFont="1" applyFill="1" applyBorder="1"/>
    <xf numFmtId="44" fontId="3" fillId="2" borderId="2" xfId="13" applyFont="1" applyFill="1" applyBorder="1"/>
    <xf numFmtId="44" fontId="3" fillId="0" borderId="0" xfId="15" applyFont="1" applyFill="1" applyBorder="1"/>
    <xf numFmtId="44" fontId="3" fillId="2" borderId="0" xfId="15" applyFont="1" applyFill="1" applyBorder="1"/>
    <xf numFmtId="167" fontId="3" fillId="2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165" fontId="1" fillId="2" borderId="0" xfId="1" applyNumberFormat="1" applyFont="1" applyFill="1"/>
    <xf numFmtId="168" fontId="1" fillId="2" borderId="0" xfId="27" applyNumberFormat="1" applyFont="1" applyFill="1" applyAlignment="1">
      <alignment horizontal="right"/>
    </xf>
    <xf numFmtId="167" fontId="1" fillId="2" borderId="1" xfId="2" applyNumberFormat="1" applyFont="1" applyFill="1" applyBorder="1"/>
    <xf numFmtId="167" fontId="1" fillId="2" borderId="0" xfId="2" applyNumberFormat="1" applyFont="1" applyFill="1"/>
    <xf numFmtId="167" fontId="1" fillId="2" borderId="2" xfId="1" applyNumberFormat="1" applyFont="1" applyFill="1" applyBorder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9" fontId="1" fillId="2" borderId="0" xfId="12" applyNumberFormat="1" applyFont="1" applyFill="1" applyBorder="1"/>
    <xf numFmtId="167" fontId="0" fillId="2" borderId="0" xfId="1" applyNumberFormat="1" applyFont="1" applyFill="1" applyBorder="1"/>
    <xf numFmtId="167" fontId="1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20" fillId="2" borderId="0" xfId="41" applyFont="1" applyFill="1" applyBorder="1"/>
    <xf numFmtId="0" fontId="20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7" fontId="1" fillId="0" borderId="0" xfId="2" applyNumberFormat="1" applyFont="1" applyFill="1"/>
    <xf numFmtId="167" fontId="1" fillId="0" borderId="1" xfId="2" applyNumberFormat="1" applyFont="1" applyFill="1" applyBorder="1"/>
    <xf numFmtId="0" fontId="20" fillId="2" borderId="0" xfId="0" applyFont="1" applyFill="1"/>
    <xf numFmtId="0" fontId="20" fillId="2" borderId="9" xfId="0" applyFont="1" applyFill="1" applyBorder="1"/>
    <xf numFmtId="164" fontId="19" fillId="2" borderId="0" xfId="0" applyNumberFormat="1" applyFont="1" applyFill="1" applyBorder="1"/>
    <xf numFmtId="164" fontId="19" fillId="2" borderId="9" xfId="0" applyNumberFormat="1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3" xfId="0" applyNumberFormat="1" applyFont="1" applyFill="1" applyBorder="1"/>
    <xf numFmtId="169" fontId="3" fillId="2" borderId="9" xfId="12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43" fontId="1" fillId="2" borderId="0" xfId="1" applyFont="1" applyFill="1" applyBorder="1"/>
    <xf numFmtId="9" fontId="3" fillId="0" borderId="0" xfId="29" applyNumberFormat="1" applyFont="1"/>
    <xf numFmtId="0" fontId="1" fillId="2" borderId="0" xfId="0" applyFont="1" applyFill="1"/>
    <xf numFmtId="0" fontId="1" fillId="0" borderId="0" xfId="27" applyFont="1"/>
    <xf numFmtId="167" fontId="1" fillId="0" borderId="0" xfId="3" applyNumberFormat="1" applyFont="1" applyFill="1"/>
    <xf numFmtId="0" fontId="0" fillId="0" borderId="0" xfId="0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168" fontId="3" fillId="0" borderId="0" xfId="0" applyNumberFormat="1" applyFont="1"/>
    <xf numFmtId="43" fontId="1" fillId="2" borderId="3" xfId="1" applyFont="1" applyFill="1" applyBorder="1"/>
    <xf numFmtId="0" fontId="16" fillId="2" borderId="10" xfId="0" applyFont="1" applyFill="1" applyBorder="1"/>
    <xf numFmtId="0" fontId="1" fillId="2" borderId="0" xfId="27" applyFont="1" applyFill="1"/>
    <xf numFmtId="165" fontId="3" fillId="0" borderId="0" xfId="1" applyNumberFormat="1" applyFont="1"/>
    <xf numFmtId="164" fontId="1" fillId="0" borderId="0" xfId="29" applyNumberFormat="1" applyFont="1" applyFill="1" applyBorder="1"/>
    <xf numFmtId="0" fontId="1" fillId="0" borderId="0" xfId="41" applyFill="1"/>
    <xf numFmtId="173" fontId="1" fillId="0" borderId="0" xfId="41" applyNumberFormat="1" applyFill="1"/>
    <xf numFmtId="167" fontId="1" fillId="0" borderId="0" xfId="43" applyNumberFormat="1" applyFont="1" applyFill="1" applyBorder="1"/>
    <xf numFmtId="167" fontId="16" fillId="0" borderId="3" xfId="43" applyNumberFormat="1" applyFont="1" applyFill="1" applyBorder="1"/>
    <xf numFmtId="167" fontId="1" fillId="0" borderId="10" xfId="43" applyNumberFormat="1" applyFont="1" applyFill="1" applyBorder="1"/>
    <xf numFmtId="169" fontId="1" fillId="0" borderId="0" xfId="42" applyNumberFormat="1" applyFont="1" applyFill="1" applyBorder="1"/>
    <xf numFmtId="0" fontId="20" fillId="0" borderId="0" xfId="41" applyFont="1" applyFill="1" applyBorder="1"/>
    <xf numFmtId="0" fontId="1" fillId="0" borderId="0" xfId="41" applyFont="1" applyFill="1" applyBorder="1"/>
    <xf numFmtId="0" fontId="16" fillId="0" borderId="0" xfId="41" applyFont="1" applyFill="1" applyBorder="1"/>
    <xf numFmtId="0" fontId="16" fillId="0" borderId="3" xfId="41" applyFont="1" applyFill="1" applyBorder="1"/>
    <xf numFmtId="167" fontId="16" fillId="0" borderId="0" xfId="1" applyNumberFormat="1" applyFont="1" applyFill="1" applyBorder="1"/>
    <xf numFmtId="177" fontId="0" fillId="0" borderId="0" xfId="0" applyNumberFormat="1"/>
    <xf numFmtId="43" fontId="16" fillId="0" borderId="0" xfId="1" applyFont="1" applyFill="1" applyBorder="1"/>
    <xf numFmtId="43" fontId="1" fillId="0" borderId="3" xfId="1" applyFont="1" applyFill="1" applyBorder="1"/>
    <xf numFmtId="164" fontId="3" fillId="0" borderId="0" xfId="0" applyNumberFormat="1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1" fillId="2" borderId="12" xfId="41" applyFill="1" applyBorder="1"/>
    <xf numFmtId="0" fontId="1" fillId="2" borderId="13" xfId="41" applyFill="1" applyBorder="1"/>
    <xf numFmtId="0" fontId="1" fillId="2" borderId="12" xfId="41" applyFont="1" applyFill="1" applyBorder="1"/>
    <xf numFmtId="0" fontId="1" fillId="2" borderId="13" xfId="41" applyFont="1" applyFill="1" applyBorder="1"/>
    <xf numFmtId="0" fontId="20" fillId="0" borderId="12" xfId="41" applyFont="1" applyFill="1" applyBorder="1"/>
    <xf numFmtId="0" fontId="1" fillId="0" borderId="12" xfId="41" applyFont="1" applyFill="1" applyBorder="1"/>
    <xf numFmtId="0" fontId="1" fillId="0" borderId="13" xfId="41" applyFont="1" applyFill="1" applyBorder="1"/>
    <xf numFmtId="0" fontId="18" fillId="2" borderId="0" xfId="0" applyFont="1" applyFill="1" applyBorder="1"/>
    <xf numFmtId="169" fontId="16" fillId="2" borderId="0" xfId="42" applyNumberFormat="1" applyFont="1" applyFill="1" applyBorder="1"/>
    <xf numFmtId="164" fontId="1" fillId="0" borderId="3" xfId="29" applyNumberFormat="1" applyFont="1" applyFill="1" applyBorder="1"/>
    <xf numFmtId="164" fontId="1" fillId="2" borderId="3" xfId="29" applyNumberFormat="1" applyFont="1" applyFill="1" applyBorder="1"/>
    <xf numFmtId="165" fontId="2" fillId="2" borderId="0" xfId="1" applyNumberFormat="1" applyFont="1" applyFill="1" applyBorder="1" applyAlignment="1">
      <alignment horizontal="center"/>
    </xf>
    <xf numFmtId="0" fontId="3" fillId="2" borderId="9" xfId="0" applyFont="1" applyFill="1" applyBorder="1"/>
    <xf numFmtId="0" fontId="3" fillId="2" borderId="3" xfId="0" applyFont="1" applyFill="1" applyBorder="1"/>
    <xf numFmtId="0" fontId="3" fillId="2" borderId="9" xfId="25" applyFont="1" applyFill="1" applyBorder="1"/>
    <xf numFmtId="44" fontId="3" fillId="2" borderId="0" xfId="25" applyNumberFormat="1" applyFont="1" applyFill="1" applyBorder="1"/>
    <xf numFmtId="0" fontId="3" fillId="2" borderId="0" xfId="25" applyFont="1" applyFill="1" applyBorder="1"/>
    <xf numFmtId="0" fontId="3" fillId="2" borderId="3" xfId="25" applyFont="1" applyFill="1" applyBorder="1"/>
    <xf numFmtId="167" fontId="3" fillId="2" borderId="12" xfId="1" applyNumberFormat="1" applyFont="1" applyFill="1" applyBorder="1"/>
    <xf numFmtId="164" fontId="3" fillId="2" borderId="12" xfId="29" applyNumberFormat="1" applyFont="1" applyFill="1" applyBorder="1"/>
    <xf numFmtId="0" fontId="1" fillId="2" borderId="12" xfId="0" applyFont="1" applyFill="1" applyBorder="1"/>
    <xf numFmtId="169" fontId="1" fillId="2" borderId="3" xfId="12" applyNumberFormat="1" applyFont="1" applyFill="1" applyBorder="1"/>
    <xf numFmtId="167" fontId="16" fillId="2" borderId="0" xfId="43" applyNumberFormat="1" applyFont="1" applyFill="1" applyBorder="1"/>
    <xf numFmtId="167" fontId="16" fillId="0" borderId="0" xfId="43" applyNumberFormat="1" applyFont="1" applyFill="1" applyBorder="1"/>
    <xf numFmtId="167" fontId="3" fillId="2" borderId="0" xfId="0" applyNumberFormat="1" applyFont="1" applyFill="1"/>
    <xf numFmtId="0" fontId="16" fillId="0" borderId="0" xfId="0" applyFont="1" applyFill="1" applyBorder="1"/>
    <xf numFmtId="164" fontId="3" fillId="2" borderId="0" xfId="29" applyNumberFormat="1" applyFont="1" applyFill="1"/>
    <xf numFmtId="43" fontId="1" fillId="2" borderId="0" xfId="1" applyFill="1"/>
    <xf numFmtId="43" fontId="1" fillId="2" borderId="0" xfId="41" applyNumberFormat="1" applyFill="1"/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26" applyFont="1" applyFill="1" applyBorder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</cellXfs>
  <cellStyles count="45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3" xfId="7" xr:uid="{00000000-0005-0000-0000-000007000000}"/>
    <cellStyle name="Comma 4" xfId="8" xr:uid="{00000000-0005-0000-0000-000008000000}"/>
    <cellStyle name="Comma 4 2" xfId="9" xr:uid="{00000000-0005-0000-0000-000009000000}"/>
    <cellStyle name="Comma 5" xfId="10" xr:uid="{00000000-0005-0000-0000-00000A000000}"/>
    <cellStyle name="Comma 5 2" xfId="11" xr:uid="{00000000-0005-0000-0000-00000B000000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3" xfId="19" xr:uid="{00000000-0005-0000-0000-000014000000}"/>
    <cellStyle name="Currency 4" xfId="20" xr:uid="{00000000-0005-0000-0000-000015000000}"/>
    <cellStyle name="Currency 4 2" xfId="21" xr:uid="{00000000-0005-0000-0000-000016000000}"/>
    <cellStyle name="Currency 5" xfId="22" xr:uid="{00000000-0005-0000-0000-000017000000}"/>
    <cellStyle name="Currency 5 2" xfId="23" xr:uid="{00000000-0005-0000-0000-000018000000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3" xfId="41" xr:uid="{00000000-0005-0000-0000-00001C000000}"/>
    <cellStyle name="Normal 4" xfId="26" xr:uid="{00000000-0005-0000-0000-00001D000000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3" xfId="35" xr:uid="{00000000-0005-0000-0000-000027000000}"/>
    <cellStyle name="Percent 4" xfId="36" xr:uid="{00000000-0005-0000-0000-000028000000}"/>
    <cellStyle name="Percent 4 2" xfId="37" xr:uid="{00000000-0005-0000-0000-000029000000}"/>
    <cellStyle name="Percent 5" xfId="38" xr:uid="{00000000-0005-0000-0000-00002A000000}"/>
    <cellStyle name="Percent 5 2" xfId="39" xr:uid="{00000000-0005-0000-0000-00002B000000}"/>
    <cellStyle name="Standard_AXSGAAP_PL_BS_Q2_2001_h" xfId="40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"/>
  <sheetViews>
    <sheetView showGridLines="0" tabSelected="1" zoomScale="90" zoomScaleNormal="90" workbookViewId="0">
      <selection activeCell="N15" sqref="N15"/>
    </sheetView>
  </sheetViews>
  <sheetFormatPr defaultColWidth="6.6640625" defaultRowHeight="13.2"/>
  <cols>
    <col min="1" max="2" width="2.6640625" style="1" customWidth="1"/>
    <col min="3" max="3" width="3.44140625" style="1" customWidth="1"/>
    <col min="4" max="4" width="6.6640625" style="1" customWidth="1"/>
    <col min="5" max="5" width="30.77734375" style="1" customWidth="1"/>
    <col min="6" max="6" width="15.33203125" style="1" customWidth="1"/>
    <col min="7" max="7" width="6.77734375" style="1" customWidth="1"/>
    <col min="8" max="8" width="15.33203125" style="1" customWidth="1"/>
    <col min="9" max="9" width="2.33203125" style="1" customWidth="1"/>
    <col min="10" max="10" width="6.6640625" style="1"/>
    <col min="11" max="11" width="11.77734375" style="1" customWidth="1"/>
    <col min="12" max="12" width="10.77734375" style="1" bestFit="1" customWidth="1"/>
    <col min="13" max="14" width="15.21875" style="1" bestFit="1" customWidth="1"/>
    <col min="15" max="15" width="6.6640625" style="1"/>
    <col min="16" max="16" width="10" style="1" bestFit="1" customWidth="1"/>
    <col min="17" max="17" width="8.6640625" style="1" bestFit="1" customWidth="1"/>
    <col min="18" max="18" width="6.6640625" style="1"/>
    <col min="19" max="19" width="10" style="1" bestFit="1" customWidth="1"/>
    <col min="20" max="16384" width="6.6640625" style="1"/>
  </cols>
  <sheetData>
    <row r="1" spans="1:19" ht="15.6">
      <c r="A1" s="45" t="s">
        <v>39</v>
      </c>
    </row>
    <row r="2" spans="1:19" ht="15.6">
      <c r="A2" s="45" t="s">
        <v>148</v>
      </c>
    </row>
    <row r="4" spans="1:19">
      <c r="A4" s="2" t="s">
        <v>36</v>
      </c>
      <c r="F4" s="16" t="s">
        <v>154</v>
      </c>
      <c r="G4" s="15"/>
      <c r="H4" s="16" t="s">
        <v>4</v>
      </c>
    </row>
    <row r="5" spans="1:19">
      <c r="F5" s="12">
        <v>2020</v>
      </c>
      <c r="H5" s="12">
        <v>2019</v>
      </c>
    </row>
    <row r="6" spans="1:19" ht="12" customHeight="1">
      <c r="F6" s="91" t="s">
        <v>5</v>
      </c>
      <c r="G6" s="30"/>
      <c r="H6" s="91" t="s">
        <v>5</v>
      </c>
    </row>
    <row r="7" spans="1:19" ht="12" customHeight="1">
      <c r="A7" s="2" t="s">
        <v>8</v>
      </c>
      <c r="F7" s="92"/>
      <c r="H7" s="92"/>
    </row>
    <row r="8" spans="1:19" ht="3.75" customHeight="1">
      <c r="E8" s="13"/>
      <c r="F8" s="92"/>
      <c r="H8" s="92"/>
    </row>
    <row r="9" spans="1:19">
      <c r="A9" s="1" t="s">
        <v>9</v>
      </c>
      <c r="F9" s="92"/>
      <c r="H9" s="92"/>
    </row>
    <row r="10" spans="1:19">
      <c r="B10" s="1" t="s">
        <v>38</v>
      </c>
      <c r="F10" s="187">
        <v>746.8</v>
      </c>
      <c r="G10" s="20"/>
      <c r="H10" s="187">
        <v>678.3</v>
      </c>
      <c r="K10" s="20"/>
      <c r="M10" s="233"/>
      <c r="N10" s="17"/>
      <c r="O10" s="17"/>
      <c r="P10" s="17"/>
      <c r="Q10" s="17"/>
      <c r="R10" s="17"/>
    </row>
    <row r="11" spans="1:19">
      <c r="B11" s="218" t="s">
        <v>136</v>
      </c>
      <c r="F11" s="19">
        <v>50</v>
      </c>
      <c r="G11" s="20"/>
      <c r="H11" s="19">
        <v>6.6</v>
      </c>
      <c r="K11" s="20"/>
      <c r="M11" s="233"/>
      <c r="N11" s="17"/>
      <c r="O11" s="17"/>
      <c r="P11" s="17"/>
      <c r="Q11" s="17"/>
      <c r="R11" s="17"/>
    </row>
    <row r="12" spans="1:19">
      <c r="B12" s="1" t="s">
        <v>10</v>
      </c>
      <c r="F12" s="19">
        <v>324.5</v>
      </c>
      <c r="G12" s="20"/>
      <c r="H12" s="19">
        <v>362.2</v>
      </c>
      <c r="M12" s="233"/>
      <c r="N12" s="17"/>
      <c r="O12" s="17"/>
      <c r="P12" s="17"/>
      <c r="Q12" s="17"/>
      <c r="R12" s="17"/>
      <c r="S12" s="108"/>
    </row>
    <row r="13" spans="1:19">
      <c r="B13" s="1" t="s">
        <v>11</v>
      </c>
      <c r="F13" s="19">
        <v>665.4</v>
      </c>
      <c r="G13" s="20"/>
      <c r="H13" s="19">
        <v>577.20000000000005</v>
      </c>
      <c r="M13" s="233"/>
      <c r="N13" s="17"/>
      <c r="O13" s="17"/>
      <c r="P13" s="17"/>
      <c r="Q13" s="17"/>
      <c r="R13" s="17"/>
    </row>
    <row r="14" spans="1:19">
      <c r="B14" s="1" t="s">
        <v>0</v>
      </c>
      <c r="F14" s="196">
        <v>170.5</v>
      </c>
      <c r="G14" s="20"/>
      <c r="H14" s="196">
        <v>172</v>
      </c>
      <c r="L14" s="17"/>
      <c r="M14" s="17"/>
      <c r="N14" s="17"/>
      <c r="O14" s="17"/>
      <c r="P14" s="17"/>
      <c r="Q14" s="17"/>
      <c r="R14" s="17"/>
      <c r="S14" s="17"/>
    </row>
    <row r="15" spans="1:19">
      <c r="C15" s="1" t="s">
        <v>12</v>
      </c>
      <c r="F15" s="19">
        <f>SUM(F10:F14)</f>
        <v>1957.1999999999998</v>
      </c>
      <c r="G15" s="17"/>
      <c r="H15" s="19">
        <f>SUM(H10:H14)</f>
        <v>1796.3</v>
      </c>
      <c r="L15" s="17"/>
      <c r="M15" s="17"/>
      <c r="N15" s="17"/>
      <c r="O15" s="17"/>
      <c r="P15" s="17"/>
      <c r="Q15" s="17"/>
      <c r="R15" s="17"/>
      <c r="S15" s="17"/>
    </row>
    <row r="16" spans="1:19">
      <c r="F16" s="187"/>
      <c r="G16" s="20"/>
      <c r="H16" s="187"/>
      <c r="L16" s="17"/>
      <c r="M16" s="17"/>
      <c r="N16" s="17"/>
      <c r="O16" s="17"/>
      <c r="P16" s="17"/>
      <c r="Q16" s="17"/>
      <c r="R16" s="17"/>
      <c r="S16" s="17"/>
    </row>
    <row r="17" spans="1:19">
      <c r="A17" s="1" t="s">
        <v>30</v>
      </c>
      <c r="F17" s="53">
        <v>335.9</v>
      </c>
      <c r="G17" s="17"/>
      <c r="H17" s="19">
        <v>306.10000000000002</v>
      </c>
      <c r="L17" s="17"/>
      <c r="M17" s="17"/>
      <c r="N17" s="17"/>
      <c r="O17" s="17"/>
      <c r="P17" s="17"/>
      <c r="Q17" s="17"/>
      <c r="R17" s="17"/>
      <c r="S17" s="17"/>
    </row>
    <row r="18" spans="1:19">
      <c r="A18" s="218" t="s">
        <v>134</v>
      </c>
      <c r="F18" s="19">
        <v>60</v>
      </c>
      <c r="G18" s="17"/>
      <c r="H18" s="19">
        <v>65.599999999999994</v>
      </c>
      <c r="L18" s="17"/>
      <c r="M18" s="17"/>
      <c r="N18" s="17"/>
      <c r="O18" s="17"/>
      <c r="P18" s="17"/>
      <c r="Q18" s="17"/>
      <c r="R18" s="17"/>
      <c r="S18" s="17"/>
    </row>
    <row r="19" spans="1:19" ht="13.95" customHeight="1">
      <c r="A19" s="1" t="s">
        <v>81</v>
      </c>
      <c r="F19" s="54">
        <v>590.29999999999995</v>
      </c>
      <c r="G19" s="17"/>
      <c r="H19" s="196">
        <v>603.5</v>
      </c>
      <c r="L19" s="17"/>
      <c r="M19" s="17"/>
      <c r="N19" s="17"/>
      <c r="O19" s="17"/>
      <c r="P19" s="17"/>
      <c r="Q19" s="17"/>
      <c r="R19" s="17"/>
      <c r="S19" s="17"/>
    </row>
    <row r="20" spans="1:19">
      <c r="F20" s="21"/>
      <c r="G20" s="22"/>
      <c r="H20" s="21"/>
      <c r="L20" s="17"/>
      <c r="M20" s="17"/>
      <c r="N20" s="17"/>
      <c r="O20" s="17"/>
      <c r="P20" s="17"/>
      <c r="Q20" s="17"/>
      <c r="R20" s="17"/>
      <c r="S20" s="17"/>
    </row>
    <row r="21" spans="1:19" ht="13.8" thickBot="1">
      <c r="C21" s="1" t="s">
        <v>1</v>
      </c>
      <c r="D21" s="2"/>
      <c r="E21" s="2"/>
      <c r="F21" s="23">
        <f>F15+F17+F19+F18</f>
        <v>2943.3999999999996</v>
      </c>
      <c r="G21" s="21"/>
      <c r="H21" s="23">
        <f>H15+H17+H19+H18</f>
        <v>2771.5</v>
      </c>
      <c r="L21" s="17"/>
      <c r="M21" s="17"/>
      <c r="N21" s="17"/>
      <c r="O21" s="17"/>
      <c r="P21" s="17"/>
      <c r="Q21" s="17"/>
      <c r="R21" s="17"/>
      <c r="S21" s="17"/>
    </row>
    <row r="22" spans="1:19" ht="13.8" thickTop="1">
      <c r="F22" s="187" t="s">
        <v>5</v>
      </c>
      <c r="G22" s="20"/>
      <c r="H22" s="187" t="s">
        <v>5</v>
      </c>
      <c r="L22" s="17"/>
      <c r="M22" s="17"/>
      <c r="N22" s="17"/>
      <c r="O22" s="17"/>
      <c r="P22" s="17"/>
      <c r="Q22" s="17"/>
      <c r="R22" s="17"/>
      <c r="S22" s="17"/>
    </row>
    <row r="23" spans="1:19">
      <c r="A23" s="2" t="s">
        <v>13</v>
      </c>
      <c r="F23" s="187"/>
      <c r="G23" s="20"/>
      <c r="H23" s="187"/>
      <c r="L23" s="17"/>
      <c r="M23" s="17"/>
      <c r="N23" s="17"/>
      <c r="O23" s="17"/>
      <c r="P23" s="17"/>
      <c r="Q23" s="17"/>
      <c r="R23" s="17"/>
      <c r="S23" s="17"/>
    </row>
    <row r="24" spans="1:19" ht="13.8">
      <c r="D24" s="13"/>
      <c r="F24" s="187"/>
      <c r="G24" s="20"/>
      <c r="H24" s="187"/>
      <c r="L24" s="17"/>
      <c r="M24" s="17"/>
      <c r="N24" s="17"/>
      <c r="O24" s="17"/>
      <c r="P24" s="17"/>
      <c r="Q24" s="17"/>
      <c r="R24" s="17"/>
      <c r="S24" s="17"/>
    </row>
    <row r="25" spans="1:19">
      <c r="A25" s="1" t="s">
        <v>14</v>
      </c>
      <c r="F25" s="187" t="s">
        <v>5</v>
      </c>
      <c r="G25" s="20"/>
      <c r="H25" s="187" t="s">
        <v>5</v>
      </c>
      <c r="L25" s="17"/>
      <c r="M25" s="17"/>
      <c r="N25" s="17"/>
      <c r="O25" s="17"/>
      <c r="P25" s="17"/>
      <c r="Q25" s="17"/>
      <c r="R25" s="17"/>
      <c r="S25" s="17"/>
    </row>
    <row r="26" spans="1:19">
      <c r="B26" s="1" t="s">
        <v>73</v>
      </c>
      <c r="F26" s="197">
        <v>100.7</v>
      </c>
      <c r="G26" s="17"/>
      <c r="H26" s="197">
        <v>0.5</v>
      </c>
      <c r="K26" s="33"/>
      <c r="L26" s="17"/>
      <c r="M26" s="17"/>
      <c r="N26" s="17"/>
      <c r="O26" s="17"/>
      <c r="P26" s="17"/>
      <c r="Q26" s="17"/>
      <c r="R26" s="17"/>
      <c r="S26" s="17"/>
    </row>
    <row r="27" spans="1:19">
      <c r="B27" s="1" t="s">
        <v>15</v>
      </c>
      <c r="F27" s="19">
        <v>119.2</v>
      </c>
      <c r="G27" s="17"/>
      <c r="H27" s="19">
        <v>118.4</v>
      </c>
      <c r="L27" s="17"/>
      <c r="M27" s="17"/>
      <c r="N27" s="17"/>
      <c r="O27" s="17"/>
      <c r="P27" s="17"/>
      <c r="Q27" s="17"/>
      <c r="R27" s="17"/>
      <c r="S27" s="17"/>
    </row>
    <row r="28" spans="1:19">
      <c r="B28" s="1" t="s">
        <v>31</v>
      </c>
      <c r="F28" s="19">
        <v>149.9</v>
      </c>
      <c r="G28" s="17"/>
      <c r="H28" s="19">
        <v>137.9</v>
      </c>
      <c r="L28" s="17"/>
      <c r="M28" s="17"/>
      <c r="N28" s="17"/>
      <c r="O28" s="17"/>
      <c r="P28" s="17"/>
      <c r="Q28" s="17"/>
      <c r="R28" s="17"/>
      <c r="S28" s="17"/>
    </row>
    <row r="29" spans="1:19">
      <c r="B29" s="1" t="s">
        <v>16</v>
      </c>
      <c r="F29" s="196">
        <v>379.9</v>
      </c>
      <c r="G29" s="17"/>
      <c r="H29" s="196">
        <v>388.8</v>
      </c>
      <c r="L29" s="17"/>
      <c r="M29" s="17"/>
      <c r="N29" s="17"/>
      <c r="O29" s="17"/>
      <c r="P29" s="17"/>
      <c r="Q29" s="17"/>
      <c r="R29" s="17"/>
      <c r="S29" s="17"/>
    </row>
    <row r="30" spans="1:19">
      <c r="C30" s="1" t="s">
        <v>17</v>
      </c>
      <c r="F30" s="19">
        <f>SUM(F26:F29)</f>
        <v>749.7</v>
      </c>
      <c r="G30" s="17"/>
      <c r="H30" s="19">
        <f>SUM(H26:H29)</f>
        <v>645.6</v>
      </c>
      <c r="L30" s="17"/>
      <c r="M30" s="17"/>
      <c r="N30" s="17"/>
      <c r="O30" s="17"/>
      <c r="P30" s="17"/>
      <c r="Q30" s="17"/>
      <c r="R30" s="17"/>
      <c r="S30" s="17"/>
    </row>
    <row r="31" spans="1:19">
      <c r="D31" s="10"/>
      <c r="F31" s="187"/>
      <c r="G31" s="20"/>
      <c r="H31" s="187"/>
      <c r="L31" s="17"/>
      <c r="M31" s="17"/>
      <c r="N31" s="17"/>
      <c r="O31" s="17"/>
      <c r="P31" s="17"/>
      <c r="Q31" s="17"/>
      <c r="R31" s="17"/>
      <c r="S31" s="17"/>
    </row>
    <row r="32" spans="1:19">
      <c r="A32" s="1" t="s">
        <v>2</v>
      </c>
      <c r="F32" s="19">
        <v>924.2</v>
      </c>
      <c r="G32" s="17"/>
      <c r="H32" s="19">
        <v>812.8</v>
      </c>
      <c r="K32" s="33"/>
      <c r="L32" s="17"/>
      <c r="M32" s="17"/>
      <c r="N32" s="17"/>
      <c r="O32" s="17"/>
      <c r="P32" s="17"/>
      <c r="Q32" s="17"/>
      <c r="R32" s="17"/>
      <c r="S32" s="17"/>
    </row>
    <row r="33" spans="1:19">
      <c r="A33" s="218" t="s">
        <v>135</v>
      </c>
      <c r="F33" s="19">
        <v>42.4</v>
      </c>
      <c r="G33" s="17"/>
      <c r="H33" s="19">
        <v>47</v>
      </c>
      <c r="K33" s="33"/>
      <c r="L33" s="17"/>
      <c r="M33" s="17"/>
      <c r="N33" s="17"/>
      <c r="O33" s="17"/>
      <c r="P33" s="17"/>
      <c r="Q33" s="17"/>
      <c r="R33" s="17"/>
      <c r="S33" s="17"/>
    </row>
    <row r="34" spans="1:19">
      <c r="A34" s="1" t="s">
        <v>18</v>
      </c>
      <c r="F34" s="19">
        <v>320.5</v>
      </c>
      <c r="G34" s="17"/>
      <c r="H34" s="19">
        <v>327.9</v>
      </c>
      <c r="L34" s="17"/>
      <c r="M34" s="17"/>
      <c r="N34" s="17"/>
      <c r="O34" s="17"/>
      <c r="P34" s="17"/>
      <c r="Q34" s="17"/>
      <c r="R34" s="17"/>
      <c r="S34" s="17"/>
    </row>
    <row r="35" spans="1:19">
      <c r="F35" s="195"/>
      <c r="G35" s="17"/>
      <c r="H35" s="195"/>
      <c r="L35" s="17"/>
      <c r="M35" s="17"/>
      <c r="N35" s="17"/>
      <c r="O35" s="17"/>
      <c r="P35" s="17"/>
      <c r="Q35" s="17"/>
      <c r="R35" s="17"/>
      <c r="S35" s="17"/>
    </row>
    <row r="36" spans="1:19">
      <c r="A36" s="218" t="s">
        <v>131</v>
      </c>
      <c r="F36" s="58">
        <v>0</v>
      </c>
      <c r="G36" s="17"/>
      <c r="H36" s="195">
        <v>21.1</v>
      </c>
      <c r="L36" s="17"/>
      <c r="M36" s="17"/>
      <c r="N36" s="17"/>
      <c r="O36" s="17"/>
      <c r="P36" s="17"/>
      <c r="Q36" s="17"/>
      <c r="R36" s="17"/>
      <c r="S36" s="17"/>
    </row>
    <row r="37" spans="1:19">
      <c r="F37" s="195"/>
      <c r="G37" s="17"/>
      <c r="H37" s="195"/>
      <c r="L37" s="17"/>
      <c r="M37" s="17"/>
      <c r="N37" s="17"/>
      <c r="O37" s="17"/>
      <c r="P37" s="17"/>
      <c r="Q37" s="17"/>
      <c r="R37" s="17"/>
      <c r="S37" s="17"/>
    </row>
    <row r="38" spans="1:19">
      <c r="A38" s="1" t="s">
        <v>19</v>
      </c>
      <c r="F38" s="196">
        <v>906.6</v>
      </c>
      <c r="G38" s="18"/>
      <c r="H38" s="196">
        <v>917.1</v>
      </c>
      <c r="L38" s="17"/>
      <c r="M38" s="17"/>
      <c r="N38" s="17"/>
      <c r="O38" s="17"/>
      <c r="P38" s="17"/>
      <c r="Q38" s="17"/>
      <c r="R38" s="17"/>
      <c r="S38" s="17"/>
    </row>
    <row r="39" spans="1:19">
      <c r="F39" s="21"/>
      <c r="G39" s="20"/>
      <c r="H39" s="21"/>
      <c r="L39" s="17"/>
      <c r="M39" s="17"/>
      <c r="N39" s="17"/>
      <c r="O39" s="17"/>
      <c r="P39" s="17"/>
      <c r="Q39" s="17"/>
      <c r="R39" s="17"/>
      <c r="S39" s="17"/>
    </row>
    <row r="40" spans="1:19" ht="13.8" thickBot="1">
      <c r="C40" s="1" t="s">
        <v>20</v>
      </c>
      <c r="F40" s="23">
        <f>F30+F32+F34+F38+F36+F33</f>
        <v>2943.4</v>
      </c>
      <c r="G40" s="20"/>
      <c r="H40" s="23">
        <f>H30+H32+H34+H38+H36+H33</f>
        <v>2771.5</v>
      </c>
      <c r="L40" s="17"/>
      <c r="M40" s="17"/>
      <c r="N40" s="17"/>
      <c r="O40" s="17"/>
      <c r="P40" s="17"/>
      <c r="Q40" s="17"/>
      <c r="R40" s="17"/>
      <c r="S40" s="17"/>
    </row>
    <row r="41" spans="1:19" ht="13.8" thickTop="1">
      <c r="F41" s="25"/>
      <c r="H41" s="25"/>
      <c r="L41" s="17"/>
      <c r="M41" s="17"/>
      <c r="N41" s="17"/>
      <c r="O41" s="17"/>
      <c r="P41" s="17"/>
      <c r="Q41" s="17"/>
      <c r="R41" s="17"/>
      <c r="S41" s="17"/>
    </row>
    <row r="42" spans="1:19">
      <c r="F42" s="10"/>
    </row>
    <row r="45" spans="1:19" ht="13.8">
      <c r="A45" s="46" t="s">
        <v>40</v>
      </c>
      <c r="B45" s="47"/>
      <c r="F45" s="217" t="s">
        <v>130</v>
      </c>
      <c r="G45" s="92"/>
      <c r="H45" s="92"/>
      <c r="I45" s="92"/>
      <c r="J45" s="92"/>
      <c r="K45" s="92"/>
    </row>
    <row r="46" spans="1:19" ht="13.8">
      <c r="A46" s="46"/>
      <c r="B46" s="47"/>
      <c r="F46" s="92" t="s">
        <v>94</v>
      </c>
      <c r="G46" s="92"/>
      <c r="H46" s="92"/>
      <c r="I46" s="92"/>
      <c r="J46" s="92"/>
      <c r="K46" s="92"/>
    </row>
    <row r="47" spans="1:19" ht="13.8">
      <c r="A47" s="46"/>
      <c r="B47" s="47"/>
      <c r="F47" s="232" t="s">
        <v>141</v>
      </c>
      <c r="G47" s="92"/>
      <c r="H47" s="92"/>
      <c r="I47" s="92"/>
      <c r="J47" s="92"/>
      <c r="K47" s="92"/>
    </row>
  </sheetData>
  <phoneticPr fontId="4" type="noConversion"/>
  <pageMargins left="0.7" right="0.7" top="1" bottom="1" header="0.5" footer="0.5"/>
  <pageSetup scale="87" orientation="portrait" horizontalDpi="4294967293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showGridLines="0" topLeftCell="A2" zoomScale="90" zoomScaleNormal="90" workbookViewId="0">
      <selection activeCell="C47" sqref="C47"/>
    </sheetView>
  </sheetViews>
  <sheetFormatPr defaultColWidth="9.33203125" defaultRowHeight="13.2"/>
  <cols>
    <col min="1" max="2" width="2.21875" style="27" customWidth="1"/>
    <col min="3" max="3" width="39.77734375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103" customWidth="1"/>
    <col min="8" max="8" width="15.33203125" style="31" customWidth="1"/>
    <col min="9" max="9" width="2.33203125" style="31" customWidth="1"/>
    <col min="10" max="10" width="15.33203125" style="31" customWidth="1"/>
    <col min="11" max="12" width="9.33203125" style="27"/>
    <col min="13" max="13" width="11.21875" style="27" bestFit="1" customWidth="1"/>
    <col min="14" max="16384" width="9.33203125" style="27"/>
  </cols>
  <sheetData>
    <row r="1" spans="1:16" ht="15.6">
      <c r="A1" s="45" t="s">
        <v>39</v>
      </c>
    </row>
    <row r="2" spans="1:16" ht="15.6">
      <c r="A2" s="45" t="s">
        <v>149</v>
      </c>
    </row>
    <row r="4" spans="1:16">
      <c r="D4" s="283" t="s">
        <v>23</v>
      </c>
      <c r="E4" s="283"/>
      <c r="F4" s="283"/>
      <c r="G4" s="104"/>
      <c r="H4" s="283" t="s">
        <v>153</v>
      </c>
      <c r="I4" s="283"/>
      <c r="J4" s="283"/>
    </row>
    <row r="5" spans="1:16" ht="13.8" thickBot="1">
      <c r="A5" s="2" t="s">
        <v>35</v>
      </c>
      <c r="B5" s="1"/>
      <c r="C5" s="1"/>
      <c r="D5" s="282" t="s">
        <v>154</v>
      </c>
      <c r="E5" s="282"/>
      <c r="F5" s="282"/>
      <c r="G5" s="105"/>
      <c r="H5" s="282" t="s">
        <v>154</v>
      </c>
      <c r="I5" s="282"/>
      <c r="J5" s="282"/>
    </row>
    <row r="6" spans="1:16" ht="13.8" thickBot="1">
      <c r="A6" s="1"/>
      <c r="B6" s="1"/>
      <c r="C6" s="5"/>
      <c r="D6" s="90">
        <v>2020</v>
      </c>
      <c r="E6" s="32"/>
      <c r="F6" s="90">
        <v>2019</v>
      </c>
      <c r="G6" s="32"/>
      <c r="H6" s="90">
        <v>2020</v>
      </c>
      <c r="I6" s="32"/>
      <c r="J6" s="90">
        <v>2019</v>
      </c>
    </row>
    <row r="7" spans="1:16" ht="5.25" customHeight="1">
      <c r="A7" s="1"/>
      <c r="B7" s="1"/>
      <c r="C7" s="1"/>
      <c r="D7" s="93"/>
      <c r="E7" s="28"/>
      <c r="F7" s="87"/>
      <c r="G7" s="28"/>
      <c r="H7" s="93"/>
      <c r="I7" s="28"/>
      <c r="J7" s="87"/>
    </row>
    <row r="8" spans="1:16">
      <c r="A8" s="1" t="s">
        <v>32</v>
      </c>
      <c r="B8" s="1"/>
      <c r="C8" s="4"/>
      <c r="D8" s="185">
        <v>424.6</v>
      </c>
      <c r="E8" s="26"/>
      <c r="F8" s="152">
        <v>490.2</v>
      </c>
      <c r="G8" s="26"/>
      <c r="H8" s="185">
        <v>848.6</v>
      </c>
      <c r="I8" s="26"/>
      <c r="J8" s="152">
        <v>951.6</v>
      </c>
      <c r="L8" s="229"/>
      <c r="M8" s="17"/>
      <c r="N8" s="128"/>
      <c r="O8" s="100"/>
      <c r="P8" s="128"/>
    </row>
    <row r="9" spans="1:16">
      <c r="A9" s="1" t="s">
        <v>33</v>
      </c>
      <c r="B9" s="1"/>
      <c r="C9" s="7"/>
      <c r="D9" s="186">
        <v>238.4</v>
      </c>
      <c r="E9" s="129"/>
      <c r="F9" s="153">
        <v>259.8</v>
      </c>
      <c r="G9" s="36"/>
      <c r="H9" s="186">
        <v>470.1</v>
      </c>
      <c r="I9" s="129"/>
      <c r="J9" s="153">
        <v>506.5</v>
      </c>
      <c r="L9" s="128"/>
      <c r="M9" s="17"/>
      <c r="N9" s="128"/>
    </row>
    <row r="10" spans="1:16" ht="4.5" customHeight="1">
      <c r="A10" s="1"/>
      <c r="B10" s="1"/>
      <c r="C10" s="7"/>
      <c r="D10" s="21"/>
      <c r="E10" s="22"/>
      <c r="F10" s="106"/>
      <c r="G10" s="22"/>
      <c r="H10" s="21"/>
      <c r="I10" s="22"/>
      <c r="J10" s="106"/>
      <c r="L10" s="17"/>
      <c r="M10" s="17"/>
    </row>
    <row r="11" spans="1:16">
      <c r="A11" s="1" t="s">
        <v>24</v>
      </c>
      <c r="B11"/>
      <c r="C11"/>
      <c r="D11" s="136">
        <f>D8-D9</f>
        <v>186.20000000000002</v>
      </c>
      <c r="E11" s="130" t="s">
        <v>5</v>
      </c>
      <c r="F11" s="112">
        <f>F8-F9</f>
        <v>230.39999999999998</v>
      </c>
      <c r="G11" s="35" t="s">
        <v>5</v>
      </c>
      <c r="H11" s="136">
        <f>H8-H9</f>
        <v>378.5</v>
      </c>
      <c r="I11" s="130" t="s">
        <v>5</v>
      </c>
      <c r="J11" s="112">
        <f>J8-J9</f>
        <v>445.1</v>
      </c>
      <c r="L11" s="17"/>
      <c r="M11" s="17"/>
    </row>
    <row r="12" spans="1:16" ht="3" customHeight="1">
      <c r="A12" s="1" t="s">
        <v>5</v>
      </c>
      <c r="B12" s="1"/>
      <c r="C12" s="4"/>
      <c r="D12" s="187"/>
      <c r="E12" s="131"/>
      <c r="F12" s="72"/>
      <c r="G12" s="37"/>
      <c r="H12" s="187"/>
      <c r="I12" s="131"/>
      <c r="J12" s="72"/>
      <c r="L12" s="17"/>
      <c r="M12" s="17"/>
    </row>
    <row r="13" spans="1:16" ht="12.75" customHeight="1">
      <c r="A13" s="1" t="s">
        <v>74</v>
      </c>
      <c r="B13" s="1"/>
      <c r="C13" s="4"/>
      <c r="D13" s="188"/>
      <c r="E13" s="133"/>
      <c r="F13" s="132"/>
      <c r="G13" s="41"/>
      <c r="H13" s="188"/>
      <c r="I13" s="133"/>
      <c r="J13" s="132"/>
      <c r="L13" s="17"/>
      <c r="M13" s="17"/>
    </row>
    <row r="14" spans="1:16" ht="12" customHeight="1">
      <c r="A14" s="218" t="s">
        <v>34</v>
      </c>
      <c r="B14" s="4"/>
      <c r="D14" s="189">
        <f>72.1+30.3</f>
        <v>102.39999999999999</v>
      </c>
      <c r="E14" s="129"/>
      <c r="F14" s="154">
        <v>124.5</v>
      </c>
      <c r="G14" s="36"/>
      <c r="H14" s="189">
        <f>154.8+68.8</f>
        <v>223.60000000000002</v>
      </c>
      <c r="I14" s="129"/>
      <c r="J14" s="154">
        <v>244.6</v>
      </c>
      <c r="L14" s="17"/>
      <c r="M14" s="17"/>
    </row>
    <row r="15" spans="1:16">
      <c r="A15" s="1" t="s">
        <v>6</v>
      </c>
      <c r="B15" s="4"/>
      <c r="D15" s="189">
        <v>44.1</v>
      </c>
      <c r="E15" s="134"/>
      <c r="F15" s="200">
        <v>48.5</v>
      </c>
      <c r="G15" s="42"/>
      <c r="H15" s="189">
        <v>92.6</v>
      </c>
      <c r="I15" s="134"/>
      <c r="J15" s="154">
        <v>94.9</v>
      </c>
      <c r="L15" s="17"/>
      <c r="M15" s="17"/>
    </row>
    <row r="16" spans="1:16">
      <c r="A16" s="1" t="s">
        <v>83</v>
      </c>
      <c r="B16" s="4"/>
      <c r="D16" s="219">
        <v>1.8</v>
      </c>
      <c r="E16" s="134"/>
      <c r="F16" s="200">
        <v>3.9</v>
      </c>
      <c r="G16" s="42"/>
      <c r="H16" s="189">
        <v>8</v>
      </c>
      <c r="I16" s="134"/>
      <c r="J16" s="200">
        <v>10.199999999999999</v>
      </c>
      <c r="L16" s="17"/>
      <c r="M16" s="17"/>
    </row>
    <row r="17" spans="1:13">
      <c r="A17" s="4" t="s">
        <v>21</v>
      </c>
      <c r="D17" s="190">
        <f>SUM(D14:D16)</f>
        <v>148.30000000000001</v>
      </c>
      <c r="E17" s="136"/>
      <c r="F17" s="190">
        <f>SUM(F14:F16)</f>
        <v>176.9</v>
      </c>
      <c r="G17" s="38"/>
      <c r="H17" s="190">
        <f>SUM(H14:H16)</f>
        <v>324.20000000000005</v>
      </c>
      <c r="I17" s="136"/>
      <c r="J17" s="135">
        <f>SUM(J14:J16)</f>
        <v>349.7</v>
      </c>
      <c r="L17" s="17"/>
      <c r="M17" s="17"/>
    </row>
    <row r="18" spans="1:13" ht="3.75" customHeight="1">
      <c r="A18" s="1"/>
      <c r="B18" s="4"/>
      <c r="D18" s="131"/>
      <c r="E18" s="131"/>
      <c r="F18" s="131"/>
      <c r="G18" s="37"/>
      <c r="H18" s="131"/>
      <c r="I18" s="131"/>
      <c r="J18" s="137"/>
      <c r="L18" s="17"/>
      <c r="M18" s="17"/>
    </row>
    <row r="19" spans="1:13">
      <c r="A19" s="1" t="s">
        <v>22</v>
      </c>
      <c r="D19" s="136">
        <f>D11-D17</f>
        <v>37.900000000000006</v>
      </c>
      <c r="E19" s="130"/>
      <c r="F19" s="136">
        <f>F11-F17</f>
        <v>53.499999999999972</v>
      </c>
      <c r="G19" s="35"/>
      <c r="H19" s="136">
        <f>H11-H17</f>
        <v>54.299999999999955</v>
      </c>
      <c r="I19" s="130"/>
      <c r="J19" s="112">
        <f>J11-J17</f>
        <v>95.400000000000034</v>
      </c>
      <c r="L19" s="17"/>
      <c r="M19" s="17"/>
    </row>
    <row r="20" spans="1:13" ht="6" customHeight="1">
      <c r="A20" s="1"/>
      <c r="B20" s="1"/>
      <c r="C20" s="4"/>
      <c r="D20" s="187"/>
      <c r="E20" s="131"/>
      <c r="F20" s="187"/>
      <c r="G20" s="37"/>
      <c r="H20" s="187"/>
      <c r="I20" s="131"/>
      <c r="J20" s="72"/>
      <c r="L20" s="17"/>
      <c r="M20" s="17"/>
    </row>
    <row r="21" spans="1:13">
      <c r="A21" s="11" t="s">
        <v>113</v>
      </c>
      <c r="B21" s="1"/>
      <c r="C21" s="4"/>
      <c r="D21" s="186">
        <v>-6.6</v>
      </c>
      <c r="E21" s="129"/>
      <c r="F21" s="201">
        <v>-5.9</v>
      </c>
      <c r="G21" s="36"/>
      <c r="H21" s="186">
        <v>-9.5</v>
      </c>
      <c r="I21" s="129"/>
      <c r="J21" s="201">
        <v>-9.4</v>
      </c>
      <c r="L21" s="17"/>
      <c r="M21" s="17"/>
    </row>
    <row r="22" spans="1:13" ht="6" customHeight="1">
      <c r="A22" s="1"/>
      <c r="B22" s="1"/>
      <c r="C22" s="3"/>
      <c r="D22" s="187"/>
      <c r="E22" s="131"/>
      <c r="F22" s="72"/>
      <c r="G22" s="37"/>
      <c r="H22" s="187"/>
      <c r="I22" s="131"/>
      <c r="J22" s="72"/>
      <c r="L22" s="17"/>
      <c r="M22" s="17"/>
    </row>
    <row r="23" spans="1:13">
      <c r="A23" s="1" t="s">
        <v>26</v>
      </c>
      <c r="B23" s="1"/>
      <c r="C23" s="3"/>
      <c r="D23" s="187"/>
      <c r="E23" s="131"/>
      <c r="F23" s="72"/>
      <c r="G23" s="37"/>
      <c r="H23" s="187"/>
      <c r="I23" s="131"/>
      <c r="J23" s="72"/>
      <c r="L23" s="17"/>
      <c r="M23" s="17"/>
    </row>
    <row r="24" spans="1:13">
      <c r="A24" s="1"/>
      <c r="B24" s="8" t="s">
        <v>27</v>
      </c>
      <c r="C24" s="3"/>
      <c r="D24" s="189">
        <f>D19+D21</f>
        <v>31.300000000000004</v>
      </c>
      <c r="E24" s="129"/>
      <c r="F24" s="89">
        <f>F19+F21</f>
        <v>47.599999999999973</v>
      </c>
      <c r="G24" s="36"/>
      <c r="H24" s="189">
        <f>H19+H21</f>
        <v>44.799999999999955</v>
      </c>
      <c r="I24" s="129"/>
      <c r="J24" s="89">
        <f>J19+J21</f>
        <v>86.000000000000028</v>
      </c>
      <c r="L24" s="17"/>
      <c r="M24" s="17"/>
    </row>
    <row r="25" spans="1:13">
      <c r="A25" s="1" t="s">
        <v>96</v>
      </c>
      <c r="B25" s="8"/>
      <c r="C25" s="3"/>
      <c r="D25" s="186">
        <v>7.1</v>
      </c>
      <c r="E25" s="129"/>
      <c r="F25" s="153">
        <v>10.6</v>
      </c>
      <c r="G25" s="36"/>
      <c r="H25" s="186">
        <v>10</v>
      </c>
      <c r="I25" s="129"/>
      <c r="J25" s="153">
        <v>18.3</v>
      </c>
      <c r="K25" s="128"/>
      <c r="L25" s="17"/>
      <c r="M25" s="17"/>
    </row>
    <row r="26" spans="1:13">
      <c r="A26" s="1"/>
      <c r="B26" s="1"/>
      <c r="C26" s="6"/>
      <c r="D26" s="187"/>
      <c r="E26" s="138"/>
      <c r="F26" s="72"/>
      <c r="G26" s="43"/>
      <c r="H26" s="187"/>
      <c r="I26" s="138"/>
      <c r="J26" s="72"/>
      <c r="L26" s="17"/>
      <c r="M26" s="17"/>
    </row>
    <row r="27" spans="1:13">
      <c r="A27" s="218" t="s">
        <v>170</v>
      </c>
      <c r="B27" s="8"/>
      <c r="C27" s="6"/>
      <c r="D27" s="136">
        <f>D24-D25</f>
        <v>24.200000000000003</v>
      </c>
      <c r="E27" s="129"/>
      <c r="F27" s="112">
        <f>F24-F25</f>
        <v>36.999999999999972</v>
      </c>
      <c r="G27" s="36"/>
      <c r="H27" s="136">
        <f>H24-H25</f>
        <v>34.799999999999955</v>
      </c>
      <c r="I27" s="129"/>
      <c r="J27" s="112">
        <f>J24-J25</f>
        <v>67.700000000000031</v>
      </c>
      <c r="L27" s="17"/>
      <c r="M27" s="17"/>
    </row>
    <row r="28" spans="1:13">
      <c r="A28" s="1" t="s">
        <v>37</v>
      </c>
      <c r="B28" s="8"/>
      <c r="C28" s="6"/>
      <c r="D28" s="136"/>
      <c r="E28" s="129"/>
      <c r="F28" s="112"/>
      <c r="G28" s="36"/>
      <c r="H28" s="136"/>
      <c r="I28" s="129"/>
      <c r="J28" s="112"/>
      <c r="L28" s="17"/>
      <c r="M28" s="17"/>
    </row>
    <row r="29" spans="1:13">
      <c r="B29" s="1" t="s">
        <v>28</v>
      </c>
      <c r="C29" s="6"/>
      <c r="D29" s="186">
        <v>0.1</v>
      </c>
      <c r="E29" s="129"/>
      <c r="F29" s="153">
        <v>0.5</v>
      </c>
      <c r="G29" s="36"/>
      <c r="H29" s="186">
        <v>0.2</v>
      </c>
      <c r="I29" s="129"/>
      <c r="J29" s="153">
        <v>0.4</v>
      </c>
      <c r="L29" s="17"/>
      <c r="M29" s="17"/>
    </row>
    <row r="30" spans="1:13" ht="13.8" thickBot="1">
      <c r="A30" s="218" t="s">
        <v>169</v>
      </c>
      <c r="B30" s="1"/>
      <c r="C30" s="9"/>
      <c r="D30" s="191">
        <f>D27-D29</f>
        <v>24.1</v>
      </c>
      <c r="E30" s="129"/>
      <c r="F30" s="74">
        <f>F27-F29</f>
        <v>36.499999999999972</v>
      </c>
      <c r="G30" s="36"/>
      <c r="H30" s="191">
        <f>H27-H29</f>
        <v>34.599999999999952</v>
      </c>
      <c r="I30" s="129"/>
      <c r="J30" s="74">
        <f>J27-J29</f>
        <v>67.300000000000026</v>
      </c>
      <c r="L30" s="17"/>
      <c r="M30" s="17"/>
    </row>
    <row r="31" spans="1:13" ht="13.8" thickTop="1">
      <c r="A31" s="1"/>
      <c r="B31" s="1"/>
      <c r="C31" s="9"/>
      <c r="D31" s="133"/>
      <c r="E31" s="14"/>
      <c r="F31" s="139"/>
      <c r="G31" s="14"/>
      <c r="H31" s="133"/>
      <c r="I31" s="14"/>
      <c r="J31" s="139"/>
    </row>
    <row r="32" spans="1:13">
      <c r="A32" s="218" t="s">
        <v>171</v>
      </c>
      <c r="B32" s="1"/>
      <c r="C32" s="9"/>
      <c r="D32" s="14"/>
      <c r="E32" s="14"/>
      <c r="F32" s="107"/>
      <c r="G32" s="14"/>
      <c r="H32" s="14"/>
      <c r="I32" s="14"/>
      <c r="J32" s="107"/>
    </row>
    <row r="33" spans="1:13">
      <c r="A33" s="1"/>
      <c r="B33" s="8" t="s">
        <v>25</v>
      </c>
      <c r="C33" s="9"/>
      <c r="D33" s="14"/>
      <c r="E33" s="14"/>
      <c r="F33" s="107"/>
      <c r="G33" s="14"/>
      <c r="H33" s="14"/>
      <c r="I33" s="14"/>
      <c r="J33" s="107"/>
      <c r="M33" s="128"/>
    </row>
    <row r="34" spans="1:13" ht="13.8" thickBot="1">
      <c r="A34" s="1"/>
      <c r="B34" s="8" t="s">
        <v>7</v>
      </c>
      <c r="C34" s="1"/>
      <c r="D34" s="192">
        <f>D30/D38</f>
        <v>0.15690104166666669</v>
      </c>
      <c r="E34" s="141"/>
      <c r="F34" s="140">
        <f>F30/F38</f>
        <v>0.23382447149263275</v>
      </c>
      <c r="G34" s="44"/>
      <c r="H34" s="192">
        <f>H30/H38</f>
        <v>0.22482131254061047</v>
      </c>
      <c r="I34" s="141"/>
      <c r="J34" s="140">
        <f>J30/J38</f>
        <v>0.43030690537084415</v>
      </c>
    </row>
    <row r="35" spans="1:13" ht="14.25" customHeight="1" thickTop="1" thickBot="1">
      <c r="A35" s="1"/>
      <c r="B35" s="1" t="s">
        <v>3</v>
      </c>
      <c r="C35" s="1"/>
      <c r="D35" s="192">
        <f>D30/D39</f>
        <v>0.15578539107950876</v>
      </c>
      <c r="E35" s="141"/>
      <c r="F35" s="140">
        <f>F30/F39</f>
        <v>0.23159898477157342</v>
      </c>
      <c r="G35" s="44"/>
      <c r="H35" s="192">
        <f>H30/H39</f>
        <v>0.22308188265635043</v>
      </c>
      <c r="I35" s="141"/>
      <c r="J35" s="140">
        <f>J30/J39</f>
        <v>0.42675967025998751</v>
      </c>
    </row>
    <row r="36" spans="1:13" ht="13.8" thickTop="1">
      <c r="A36" s="1"/>
      <c r="B36" s="1"/>
      <c r="C36" s="1"/>
      <c r="D36" s="141"/>
      <c r="E36" s="34"/>
      <c r="F36" s="142"/>
      <c r="G36" s="34"/>
      <c r="H36" s="141"/>
      <c r="I36" s="34"/>
      <c r="J36" s="142"/>
    </row>
    <row r="37" spans="1:13">
      <c r="A37" s="10" t="s">
        <v>29</v>
      </c>
      <c r="B37" s="1"/>
      <c r="C37" s="1"/>
      <c r="D37" s="193"/>
      <c r="E37" s="29"/>
      <c r="F37" s="75"/>
      <c r="G37" s="29"/>
      <c r="H37" s="193"/>
      <c r="I37" s="29"/>
      <c r="J37" s="75"/>
    </row>
    <row r="38" spans="1:13" ht="13.8" thickBot="1">
      <c r="A38" s="1"/>
      <c r="B38" s="10" t="s">
        <v>7</v>
      </c>
      <c r="C38" s="1"/>
      <c r="D38" s="194">
        <v>153.6</v>
      </c>
      <c r="E38" s="144"/>
      <c r="F38" s="143">
        <v>156.1</v>
      </c>
      <c r="G38" s="24"/>
      <c r="H38" s="194">
        <v>153.9</v>
      </c>
      <c r="I38" s="144"/>
      <c r="J38" s="155">
        <v>156.4</v>
      </c>
    </row>
    <row r="39" spans="1:13" ht="14.4" thickTop="1" thickBot="1">
      <c r="A39" s="1"/>
      <c r="B39" s="1" t="s">
        <v>3</v>
      </c>
      <c r="C39" s="1"/>
      <c r="D39" s="194">
        <v>154.69999999999999</v>
      </c>
      <c r="E39" s="144"/>
      <c r="F39" s="143">
        <v>157.6</v>
      </c>
      <c r="G39" s="24"/>
      <c r="H39" s="194">
        <v>155.1</v>
      </c>
      <c r="I39" s="144"/>
      <c r="J39" s="155">
        <v>157.69999999999999</v>
      </c>
    </row>
    <row r="40" spans="1:13" ht="4.5" customHeight="1" thickTop="1">
      <c r="D40" s="38"/>
      <c r="E40" s="40"/>
      <c r="F40" s="38"/>
      <c r="G40" s="40"/>
      <c r="H40" s="73"/>
      <c r="I40" s="40"/>
      <c r="J40" s="38"/>
    </row>
    <row r="41" spans="1:13">
      <c r="D41" s="220"/>
      <c r="E41" s="28"/>
      <c r="F41" s="26"/>
      <c r="G41" s="28"/>
      <c r="H41" s="76"/>
      <c r="I41" s="28"/>
      <c r="J41" s="26"/>
    </row>
    <row r="42" spans="1:13">
      <c r="D42"/>
      <c r="E42" s="28"/>
      <c r="F42" s="39"/>
      <c r="G42" s="28"/>
      <c r="H42"/>
      <c r="I42" s="28"/>
      <c r="J42" s="39"/>
    </row>
    <row r="43" spans="1:13">
      <c r="D43" s="246"/>
      <c r="E43" s="28"/>
      <c r="F43"/>
      <c r="G43" s="28"/>
      <c r="H43" s="246"/>
      <c r="I43" s="28"/>
      <c r="J43"/>
    </row>
    <row r="44" spans="1:13">
      <c r="D44" s="221"/>
      <c r="E44" s="28"/>
      <c r="F44" s="221"/>
      <c r="G44" s="28"/>
      <c r="H44" s="221"/>
      <c r="I44" s="28"/>
      <c r="J44" s="221"/>
      <c r="M44" s="128"/>
    </row>
    <row r="45" spans="1:13">
      <c r="D45"/>
      <c r="E45" s="28"/>
      <c r="F45"/>
      <c r="G45" s="28"/>
      <c r="H45"/>
      <c r="I45" s="28"/>
      <c r="J45"/>
      <c r="M45" s="216"/>
    </row>
    <row r="46" spans="1:13">
      <c r="E46" s="28"/>
      <c r="F46"/>
      <c r="G46" s="28"/>
      <c r="I46" s="28"/>
      <c r="J46"/>
    </row>
    <row r="47" spans="1:13">
      <c r="E47" s="28"/>
      <c r="F47"/>
      <c r="G47" s="28"/>
      <c r="I47" s="28"/>
      <c r="J47"/>
    </row>
    <row r="48" spans="1:13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82" orientation="portrait" horizontalDpi="4294967293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6"/>
  <sheetViews>
    <sheetView zoomScale="90" zoomScaleNormal="90" zoomScaleSheetLayoutView="80" workbookViewId="0">
      <selection activeCell="N26" sqref="N26"/>
    </sheetView>
  </sheetViews>
  <sheetFormatPr defaultColWidth="9.33203125" defaultRowHeight="13.2"/>
  <cols>
    <col min="1" max="1" width="9.33203125" style="49"/>
    <col min="2" max="2" width="18.77734375" style="49" customWidth="1"/>
    <col min="3" max="3" width="18.6640625" style="49" customWidth="1"/>
    <col min="4" max="4" width="13.77734375" style="49" customWidth="1"/>
    <col min="5" max="5" width="14.33203125" style="49" customWidth="1"/>
    <col min="6" max="6" width="2.33203125" style="49" customWidth="1"/>
    <col min="7" max="7" width="13.88671875" style="49" customWidth="1"/>
    <col min="8" max="8" width="2.33203125" style="49" customWidth="1"/>
    <col min="9" max="9" width="13.77734375" style="87" customWidth="1"/>
    <col min="10" max="10" width="2.33203125" style="87" customWidth="1"/>
    <col min="11" max="11" width="13.21875" style="87" customWidth="1"/>
    <col min="12" max="16384" width="9.33203125" style="49"/>
  </cols>
  <sheetData>
    <row r="1" spans="1:11" s="56" customFormat="1" ht="15.6">
      <c r="A1" s="59" t="s">
        <v>39</v>
      </c>
    </row>
    <row r="2" spans="1:11" s="56" customFormat="1" ht="15.6">
      <c r="A2" s="59" t="s">
        <v>150</v>
      </c>
    </row>
    <row r="3" spans="1:11" s="56" customFormat="1"/>
    <row r="4" spans="1:11" s="56" customFormat="1">
      <c r="E4" s="285" t="s">
        <v>93</v>
      </c>
      <c r="F4" s="285"/>
      <c r="G4" s="285"/>
      <c r="I4" s="285" t="s">
        <v>155</v>
      </c>
      <c r="J4" s="285"/>
      <c r="K4" s="285"/>
    </row>
    <row r="5" spans="1:11" ht="13.8" thickBot="1">
      <c r="A5" s="124" t="s">
        <v>36</v>
      </c>
      <c r="B5" s="48"/>
      <c r="C5" s="48"/>
      <c r="D5" s="48"/>
      <c r="E5" s="284" t="s">
        <v>154</v>
      </c>
      <c r="F5" s="284"/>
      <c r="G5" s="284"/>
      <c r="H5" s="87"/>
      <c r="I5" s="284" t="s">
        <v>154</v>
      </c>
      <c r="J5" s="284"/>
      <c r="K5" s="284"/>
    </row>
    <row r="6" spans="1:11" ht="13.8" thickBot="1">
      <c r="A6" s="50"/>
      <c r="B6" s="50"/>
      <c r="C6" s="50"/>
      <c r="D6" s="50"/>
      <c r="E6" s="51">
        <v>2020</v>
      </c>
      <c r="F6" s="50"/>
      <c r="G6" s="51">
        <v>2019</v>
      </c>
      <c r="H6" s="87"/>
      <c r="I6" s="51">
        <v>2020</v>
      </c>
      <c r="J6" s="50"/>
      <c r="K6" s="51">
        <v>2019</v>
      </c>
    </row>
    <row r="7" spans="1:11">
      <c r="A7" s="48" t="s">
        <v>53</v>
      </c>
      <c r="B7" s="48"/>
      <c r="C7" s="48"/>
      <c r="D7" s="48"/>
      <c r="E7" s="48"/>
      <c r="F7" s="48"/>
      <c r="G7" s="48"/>
      <c r="H7" s="87"/>
      <c r="I7" s="48"/>
      <c r="J7" s="48"/>
      <c r="K7" s="48"/>
    </row>
    <row r="8" spans="1:11">
      <c r="A8" s="151" t="s">
        <v>170</v>
      </c>
      <c r="B8" s="48"/>
      <c r="C8" s="48"/>
      <c r="D8" s="48"/>
      <c r="E8" s="52">
        <v>24.2</v>
      </c>
      <c r="F8" s="52"/>
      <c r="G8" s="52">
        <v>37</v>
      </c>
      <c r="H8" s="87"/>
      <c r="I8" s="52">
        <v>34.799999999999997</v>
      </c>
      <c r="J8" s="52"/>
      <c r="K8" s="52">
        <v>67.7</v>
      </c>
    </row>
    <row r="9" spans="1:11">
      <c r="A9" s="48" t="s">
        <v>54</v>
      </c>
      <c r="B9" s="48"/>
      <c r="C9" s="48"/>
      <c r="D9" s="48"/>
      <c r="E9" s="53"/>
      <c r="F9" s="53"/>
      <c r="G9" s="53"/>
      <c r="H9" s="87"/>
      <c r="I9" s="53"/>
      <c r="J9" s="53"/>
      <c r="K9" s="53"/>
    </row>
    <row r="10" spans="1:11">
      <c r="A10" s="48"/>
      <c r="B10" s="48" t="s">
        <v>55</v>
      </c>
      <c r="C10" s="48"/>
      <c r="D10" s="48"/>
      <c r="E10" s="53"/>
      <c r="F10" s="53"/>
      <c r="G10" s="53"/>
      <c r="H10" s="87"/>
      <c r="I10" s="53"/>
      <c r="J10" s="53"/>
      <c r="K10" s="53"/>
    </row>
    <row r="11" spans="1:11">
      <c r="A11" s="48"/>
      <c r="B11" s="48" t="s">
        <v>56</v>
      </c>
      <c r="C11" s="48"/>
      <c r="D11" s="48"/>
      <c r="E11" s="53">
        <v>19.2</v>
      </c>
      <c r="F11" s="53"/>
      <c r="G11" s="53">
        <v>19.399999999999999</v>
      </c>
      <c r="H11" s="87"/>
      <c r="I11" s="53">
        <v>38.200000000000003</v>
      </c>
      <c r="J11" s="53"/>
      <c r="K11" s="53">
        <v>38.4</v>
      </c>
    </row>
    <row r="12" spans="1:11">
      <c r="A12" s="48"/>
      <c r="B12" s="48" t="s">
        <v>57</v>
      </c>
      <c r="C12" s="48"/>
      <c r="D12" s="48"/>
      <c r="E12" s="53">
        <v>3.1</v>
      </c>
      <c r="F12" s="53"/>
      <c r="G12" s="53">
        <v>3</v>
      </c>
      <c r="H12" s="87"/>
      <c r="I12" s="53">
        <v>6.4</v>
      </c>
      <c r="J12" s="53"/>
      <c r="K12" s="53">
        <v>6.1</v>
      </c>
    </row>
    <row r="13" spans="1:11">
      <c r="A13" s="48"/>
      <c r="B13" s="48" t="s">
        <v>58</v>
      </c>
      <c r="C13" s="48"/>
      <c r="D13" s="48"/>
      <c r="E13" s="53">
        <v>-2.2000000000000002</v>
      </c>
      <c r="F13" s="53"/>
      <c r="G13" s="53">
        <v>-0.1</v>
      </c>
      <c r="H13" s="87"/>
      <c r="I13" s="53">
        <v>-1.1000000000000001</v>
      </c>
      <c r="J13" s="53"/>
      <c r="K13" s="53">
        <v>-0.3</v>
      </c>
    </row>
    <row r="14" spans="1:11">
      <c r="A14" s="48"/>
      <c r="B14" s="48" t="s">
        <v>103</v>
      </c>
      <c r="C14" s="48"/>
      <c r="D14" s="48"/>
      <c r="E14" s="53">
        <f>19.5-1.9</f>
        <v>17.600000000000001</v>
      </c>
      <c r="F14" s="53"/>
      <c r="G14" s="53">
        <v>1.6</v>
      </c>
      <c r="H14" s="87"/>
      <c r="I14" s="53">
        <f>21.9+1.3+6.1</f>
        <v>29.299999999999997</v>
      </c>
      <c r="J14" s="53"/>
      <c r="K14" s="53">
        <f>8.3+0.6-2.8</f>
        <v>6.1000000000000005</v>
      </c>
    </row>
    <row r="15" spans="1:11">
      <c r="A15" s="48" t="s">
        <v>79</v>
      </c>
      <c r="B15" s="48"/>
      <c r="C15" s="48"/>
      <c r="D15" s="48"/>
      <c r="E15" s="53"/>
      <c r="F15" s="53"/>
      <c r="G15" s="53"/>
      <c r="H15" s="87"/>
      <c r="I15" s="53"/>
      <c r="J15" s="53"/>
      <c r="K15" s="53"/>
    </row>
    <row r="16" spans="1:11">
      <c r="A16" s="48"/>
      <c r="B16" s="48" t="s">
        <v>59</v>
      </c>
      <c r="C16" s="48"/>
      <c r="D16" s="48"/>
      <c r="E16" s="53">
        <v>4.8</v>
      </c>
      <c r="F16" s="53"/>
      <c r="G16" s="53">
        <v>16.600000000000001</v>
      </c>
      <c r="H16" s="87"/>
      <c r="I16" s="53">
        <v>34.299999999999997</v>
      </c>
      <c r="J16" s="53"/>
      <c r="K16" s="53">
        <v>10.6</v>
      </c>
    </row>
    <row r="17" spans="1:11">
      <c r="A17" s="48"/>
      <c r="B17" s="48" t="s">
        <v>11</v>
      </c>
      <c r="C17" s="48"/>
      <c r="D17" s="48"/>
      <c r="E17" s="53">
        <v>-46.1</v>
      </c>
      <c r="F17" s="53"/>
      <c r="G17" s="53">
        <v>-26.6</v>
      </c>
      <c r="H17" s="87"/>
      <c r="I17" s="53">
        <v>-107.1</v>
      </c>
      <c r="J17" s="53"/>
      <c r="K17" s="53">
        <v>-69.8</v>
      </c>
    </row>
    <row r="18" spans="1:11">
      <c r="A18" s="48"/>
      <c r="B18" s="48" t="s">
        <v>60</v>
      </c>
      <c r="C18" s="48"/>
      <c r="D18" s="48"/>
      <c r="E18" s="53">
        <f>-9.4-25.8</f>
        <v>-35.200000000000003</v>
      </c>
      <c r="F18" s="53"/>
      <c r="G18" s="53">
        <f>-3.7-4.5</f>
        <v>-8.1999999999999993</v>
      </c>
      <c r="H18" s="87"/>
      <c r="I18" s="53">
        <f>0.9-17</f>
        <v>-16.100000000000001</v>
      </c>
      <c r="J18" s="53"/>
      <c r="K18" s="53">
        <f>19.5-16.7</f>
        <v>2.8000000000000007</v>
      </c>
    </row>
    <row r="19" spans="1:11">
      <c r="A19" s="48"/>
      <c r="B19" s="48" t="s">
        <v>80</v>
      </c>
      <c r="C19" s="48"/>
      <c r="D19" s="48"/>
      <c r="E19" s="53">
        <v>11.9</v>
      </c>
      <c r="F19" s="53"/>
      <c r="G19" s="53">
        <v>-11.3</v>
      </c>
      <c r="H19" s="87"/>
      <c r="I19" s="53">
        <v>-3.1</v>
      </c>
      <c r="J19" s="53"/>
      <c r="K19" s="53">
        <v>-19.2</v>
      </c>
    </row>
    <row r="20" spans="1:11">
      <c r="A20" s="48"/>
      <c r="B20" s="48" t="s">
        <v>61</v>
      </c>
      <c r="C20" s="48"/>
      <c r="D20" s="48"/>
      <c r="E20" s="53">
        <v>-1</v>
      </c>
      <c r="F20" s="53"/>
      <c r="G20" s="53">
        <v>-4.7</v>
      </c>
      <c r="H20" s="87"/>
      <c r="I20" s="53">
        <v>19.600000000000001</v>
      </c>
      <c r="J20" s="53"/>
      <c r="K20" s="53">
        <v>9.1999999999999993</v>
      </c>
    </row>
    <row r="21" spans="1:11">
      <c r="A21" s="48"/>
      <c r="B21" s="48" t="s">
        <v>31</v>
      </c>
      <c r="C21" s="48"/>
      <c r="D21" s="48"/>
      <c r="E21" s="53">
        <v>5.3</v>
      </c>
      <c r="F21" s="53"/>
      <c r="G21" s="53">
        <v>-7.4</v>
      </c>
      <c r="H21" s="87"/>
      <c r="I21" s="53">
        <v>21.8</v>
      </c>
      <c r="J21" s="53"/>
      <c r="K21" s="53">
        <v>-0.9</v>
      </c>
    </row>
    <row r="22" spans="1:11">
      <c r="A22" s="48"/>
      <c r="B22" s="48" t="s">
        <v>62</v>
      </c>
      <c r="C22" s="48"/>
      <c r="D22" s="48"/>
      <c r="E22" s="54">
        <f>4.5+5.7</f>
        <v>10.199999999999999</v>
      </c>
      <c r="F22" s="53"/>
      <c r="G22" s="54">
        <v>-8.6999999999999993</v>
      </c>
      <c r="H22" s="87"/>
      <c r="I22" s="54">
        <f>-9.7-0.5</f>
        <v>-10.199999999999999</v>
      </c>
      <c r="J22" s="53"/>
      <c r="K22" s="54">
        <v>-25.9</v>
      </c>
    </row>
    <row r="23" spans="1:11">
      <c r="A23" s="151" t="s">
        <v>129</v>
      </c>
      <c r="B23" s="48"/>
      <c r="C23" s="48"/>
      <c r="D23" s="48"/>
      <c r="E23" s="55">
        <f>SUM(E8:E22)</f>
        <v>11.799999999999997</v>
      </c>
      <c r="F23" s="53"/>
      <c r="G23" s="55">
        <f>SUM(G8:G22)</f>
        <v>10.600000000000005</v>
      </c>
      <c r="H23" s="87"/>
      <c r="I23" s="55">
        <f>SUM(I8:I22)</f>
        <v>46.800000000000011</v>
      </c>
      <c r="J23" s="53"/>
      <c r="K23" s="55">
        <f>SUM(K8:K22)</f>
        <v>24.799999999999997</v>
      </c>
    </row>
    <row r="24" spans="1:11">
      <c r="A24" s="48"/>
      <c r="B24" s="48"/>
      <c r="C24" s="48"/>
      <c r="D24" s="48"/>
      <c r="E24" s="53"/>
      <c r="F24" s="53"/>
      <c r="G24" s="53"/>
      <c r="H24" s="87"/>
      <c r="I24" s="53"/>
      <c r="J24" s="53"/>
      <c r="K24" s="53"/>
    </row>
    <row r="25" spans="1:11">
      <c r="A25" s="48" t="s">
        <v>63</v>
      </c>
      <c r="B25" s="48"/>
      <c r="C25" s="48"/>
      <c r="D25" s="48"/>
      <c r="E25" s="53"/>
      <c r="F25" s="53"/>
      <c r="G25" s="53"/>
      <c r="H25" s="87"/>
      <c r="I25" s="53"/>
      <c r="J25" s="53"/>
      <c r="K25" s="53"/>
    </row>
    <row r="26" spans="1:11">
      <c r="A26" s="48"/>
      <c r="B26" s="48" t="s">
        <v>78</v>
      </c>
      <c r="C26" s="48"/>
      <c r="D26" s="48"/>
      <c r="E26" s="53">
        <v>0</v>
      </c>
      <c r="F26" s="53"/>
      <c r="G26" s="53">
        <v>-6.4</v>
      </c>
      <c r="H26" s="87"/>
      <c r="I26" s="53">
        <v>-50</v>
      </c>
      <c r="J26" s="53"/>
      <c r="K26" s="53">
        <v>-6.4</v>
      </c>
    </row>
    <row r="27" spans="1:11" s="87" customFormat="1">
      <c r="A27" s="48"/>
      <c r="B27" s="151" t="s">
        <v>168</v>
      </c>
      <c r="C27" s="48"/>
      <c r="D27" s="48"/>
      <c r="E27" s="53">
        <v>6.1</v>
      </c>
      <c r="F27" s="53"/>
      <c r="G27" s="53">
        <v>0</v>
      </c>
      <c r="I27" s="53">
        <v>6.1</v>
      </c>
      <c r="J27" s="53"/>
      <c r="K27" s="53">
        <v>0</v>
      </c>
    </row>
    <row r="28" spans="1:11" s="87" customFormat="1">
      <c r="A28" s="48"/>
      <c r="B28" s="48" t="s">
        <v>92</v>
      </c>
      <c r="C28" s="48"/>
      <c r="D28" s="48"/>
      <c r="E28" s="53">
        <v>-2.6</v>
      </c>
      <c r="F28" s="53"/>
      <c r="G28" s="53">
        <v>-55.8</v>
      </c>
      <c r="I28" s="53">
        <v>-24.6</v>
      </c>
      <c r="J28" s="53"/>
      <c r="K28" s="53">
        <v>-71.900000000000006</v>
      </c>
    </row>
    <row r="29" spans="1:11">
      <c r="A29" s="48"/>
      <c r="B29" s="48" t="s">
        <v>64</v>
      </c>
      <c r="C29" s="48"/>
      <c r="D29" s="48"/>
      <c r="E29" s="53">
        <v>-20.3</v>
      </c>
      <c r="F29" s="53"/>
      <c r="G29" s="53">
        <v>-18</v>
      </c>
      <c r="H29" s="87"/>
      <c r="I29" s="53">
        <v>-50.8</v>
      </c>
      <c r="J29" s="53"/>
      <c r="K29" s="53">
        <v>-28.6</v>
      </c>
    </row>
    <row r="30" spans="1:11" s="87" customFormat="1">
      <c r="A30" s="48"/>
      <c r="B30" s="151" t="s">
        <v>163</v>
      </c>
      <c r="C30" s="48"/>
      <c r="D30" s="48"/>
      <c r="E30" s="53">
        <v>0.1</v>
      </c>
      <c r="F30" s="53"/>
      <c r="G30" s="53">
        <v>0.3</v>
      </c>
      <c r="I30" s="53">
        <v>0.1</v>
      </c>
      <c r="J30" s="53"/>
      <c r="K30" s="53">
        <v>0.3</v>
      </c>
    </row>
    <row r="31" spans="1:11" s="87" customFormat="1">
      <c r="A31" s="48"/>
      <c r="B31" s="151" t="s">
        <v>158</v>
      </c>
      <c r="C31" s="48"/>
      <c r="D31" s="48"/>
      <c r="E31" s="53">
        <v>1.6</v>
      </c>
      <c r="F31" s="53"/>
      <c r="G31" s="53">
        <v>0</v>
      </c>
      <c r="I31" s="53">
        <v>3.5</v>
      </c>
      <c r="J31" s="53"/>
      <c r="K31" s="53">
        <v>0</v>
      </c>
    </row>
    <row r="32" spans="1:11">
      <c r="A32" s="151" t="s">
        <v>145</v>
      </c>
      <c r="B32" s="48"/>
      <c r="C32" s="48"/>
      <c r="D32" s="48"/>
      <c r="E32" s="55">
        <f>SUM(E26:E31)</f>
        <v>-15.1</v>
      </c>
      <c r="F32" s="53"/>
      <c r="G32" s="55">
        <f>SUM(G26:G31)</f>
        <v>-79.899999999999991</v>
      </c>
      <c r="H32" s="87"/>
      <c r="I32" s="55">
        <f>SUM(I26:I31)</f>
        <v>-115.7</v>
      </c>
      <c r="J32" s="53"/>
      <c r="K32" s="55">
        <f>SUM(K26:K31)</f>
        <v>-106.60000000000001</v>
      </c>
    </row>
    <row r="33" spans="1:11">
      <c r="A33" s="48"/>
      <c r="B33" s="48"/>
      <c r="C33" s="48"/>
      <c r="D33" s="48"/>
      <c r="E33" s="53"/>
      <c r="F33" s="53"/>
      <c r="G33" s="53"/>
      <c r="H33" s="87"/>
      <c r="I33" s="53"/>
      <c r="J33" s="53"/>
      <c r="K33" s="53"/>
    </row>
    <row r="34" spans="1:11">
      <c r="A34" s="48" t="s">
        <v>65</v>
      </c>
      <c r="B34" s="48"/>
      <c r="C34" s="48"/>
      <c r="D34" s="48"/>
      <c r="E34" s="53"/>
      <c r="F34" s="53"/>
      <c r="G34" s="53"/>
      <c r="H34" s="87"/>
      <c r="I34" s="53"/>
      <c r="J34" s="53"/>
      <c r="K34" s="53"/>
    </row>
    <row r="35" spans="1:11" s="87" customFormat="1">
      <c r="A35" s="48"/>
      <c r="B35" s="48" t="s">
        <v>95</v>
      </c>
      <c r="C35" s="48"/>
      <c r="D35" s="48"/>
      <c r="E35" s="53">
        <v>-96.6</v>
      </c>
      <c r="F35" s="53"/>
      <c r="G35" s="53">
        <v>-2.6</v>
      </c>
      <c r="I35" s="53">
        <v>-96.6</v>
      </c>
      <c r="J35" s="53"/>
      <c r="K35" s="53">
        <v>-28.5</v>
      </c>
    </row>
    <row r="36" spans="1:11" s="87" customFormat="1" ht="14.25" customHeight="1">
      <c r="A36" s="48"/>
      <c r="B36" s="48" t="s">
        <v>82</v>
      </c>
      <c r="C36" s="48"/>
      <c r="D36" s="48"/>
      <c r="E36" s="53">
        <v>100</v>
      </c>
      <c r="F36" s="53"/>
      <c r="G36" s="53">
        <v>160</v>
      </c>
      <c r="I36" s="53">
        <v>297.5</v>
      </c>
      <c r="J36" s="53"/>
      <c r="K36" s="53">
        <v>200.6</v>
      </c>
    </row>
    <row r="37" spans="1:11" s="87" customFormat="1">
      <c r="A37" s="48"/>
      <c r="B37" s="151" t="s">
        <v>143</v>
      </c>
      <c r="C37" s="48"/>
      <c r="D37" s="48"/>
      <c r="E37" s="53">
        <v>0</v>
      </c>
      <c r="F37" s="53"/>
      <c r="G37" s="53">
        <v>0</v>
      </c>
      <c r="I37" s="53">
        <v>0</v>
      </c>
      <c r="J37" s="53"/>
      <c r="K37" s="53">
        <v>-15</v>
      </c>
    </row>
    <row r="38" spans="1:11" ht="12.75" customHeight="1">
      <c r="A38" s="48"/>
      <c r="B38" s="151" t="s">
        <v>157</v>
      </c>
      <c r="C38" s="48"/>
      <c r="D38" s="48"/>
      <c r="E38" s="53">
        <v>-0.7</v>
      </c>
      <c r="F38" s="53"/>
      <c r="G38" s="53">
        <f>0.3-0.1</f>
        <v>0.19999999999999998</v>
      </c>
      <c r="H38" s="87"/>
      <c r="I38" s="53">
        <f>0.5-0.3</f>
        <v>0.2</v>
      </c>
      <c r="J38" s="53"/>
      <c r="K38" s="53">
        <f>0.5-4.6</f>
        <v>-4.0999999999999996</v>
      </c>
    </row>
    <row r="39" spans="1:11" s="87" customFormat="1" ht="12.75" customHeight="1">
      <c r="A39" s="48"/>
      <c r="B39" s="151" t="s">
        <v>166</v>
      </c>
      <c r="C39" s="48"/>
      <c r="D39" s="48"/>
      <c r="E39" s="53">
        <v>-0.1</v>
      </c>
      <c r="F39" s="53"/>
      <c r="G39" s="53">
        <v>0</v>
      </c>
      <c r="I39" s="53">
        <v>-0.1</v>
      </c>
      <c r="J39" s="53"/>
      <c r="K39" s="53">
        <v>0</v>
      </c>
    </row>
    <row r="40" spans="1:11">
      <c r="A40" s="48"/>
      <c r="B40" s="48" t="s">
        <v>66</v>
      </c>
      <c r="C40" s="48"/>
      <c r="D40" s="48"/>
      <c r="E40" s="53">
        <v>1.3</v>
      </c>
      <c r="F40" s="53"/>
      <c r="G40" s="53">
        <v>2.7</v>
      </c>
      <c r="H40" s="87"/>
      <c r="I40" s="53">
        <v>1.9</v>
      </c>
      <c r="J40" s="53"/>
      <c r="K40" s="53">
        <v>5.8</v>
      </c>
    </row>
    <row r="41" spans="1:11" s="87" customFormat="1">
      <c r="A41" s="48"/>
      <c r="B41" s="151" t="s">
        <v>114</v>
      </c>
      <c r="C41" s="48"/>
      <c r="D41" s="48"/>
      <c r="E41" s="53">
        <v>-0.9</v>
      </c>
      <c r="F41" s="53"/>
      <c r="G41" s="53">
        <v>-3.6</v>
      </c>
      <c r="I41" s="53">
        <v>-1.2</v>
      </c>
      <c r="J41" s="53"/>
      <c r="K41" s="53">
        <v>-4.5999999999999996</v>
      </c>
    </row>
    <row r="42" spans="1:11" s="87" customFormat="1">
      <c r="A42" s="48"/>
      <c r="B42" s="151" t="s">
        <v>144</v>
      </c>
      <c r="C42" s="48"/>
      <c r="D42" s="48"/>
      <c r="E42" s="53">
        <v>-6.1</v>
      </c>
      <c r="F42" s="53"/>
      <c r="G42" s="53">
        <v>-6.3</v>
      </c>
      <c r="I42" s="53">
        <v>-12.3</v>
      </c>
      <c r="J42" s="53"/>
      <c r="K42" s="53">
        <v>-12.6</v>
      </c>
    </row>
    <row r="43" spans="1:11" s="87" customFormat="1">
      <c r="A43" s="48"/>
      <c r="B43" s="151" t="s">
        <v>162</v>
      </c>
      <c r="C43" s="48"/>
      <c r="D43" s="48"/>
      <c r="E43" s="53">
        <v>-50</v>
      </c>
      <c r="F43" s="53"/>
      <c r="G43" s="53">
        <v>-100</v>
      </c>
      <c r="I43" s="53">
        <v>-50</v>
      </c>
      <c r="J43" s="53"/>
      <c r="K43" s="53">
        <v>-100</v>
      </c>
    </row>
    <row r="44" spans="1:11" s="87" customFormat="1">
      <c r="A44" s="48"/>
      <c r="B44" s="151" t="s">
        <v>137</v>
      </c>
      <c r="C44" s="48"/>
      <c r="D44" s="48"/>
      <c r="E44" s="53">
        <v>0</v>
      </c>
      <c r="F44" s="53"/>
      <c r="G44" s="53">
        <v>0</v>
      </c>
      <c r="I44" s="53">
        <v>-1.2</v>
      </c>
      <c r="J44" s="53"/>
      <c r="K44" s="53">
        <v>0</v>
      </c>
    </row>
    <row r="45" spans="1:11">
      <c r="A45" s="151" t="s">
        <v>167</v>
      </c>
      <c r="B45" s="48"/>
      <c r="C45" s="48"/>
      <c r="D45" s="48"/>
      <c r="E45" s="55">
        <f>SUM(E35:E44)</f>
        <v>-53.099999999999994</v>
      </c>
      <c r="F45" s="53"/>
      <c r="G45" s="55">
        <f>SUM(G35:G44)</f>
        <v>50.399999999999977</v>
      </c>
      <c r="H45" s="87"/>
      <c r="I45" s="55">
        <f>SUM(I35:I44)</f>
        <v>138.20000000000002</v>
      </c>
      <c r="J45" s="53"/>
      <c r="K45" s="55">
        <f>SUM(K35:K44)</f>
        <v>41.600000000000023</v>
      </c>
    </row>
    <row r="46" spans="1:11">
      <c r="A46" s="48" t="s">
        <v>100</v>
      </c>
      <c r="B46" s="48"/>
      <c r="C46" s="48"/>
      <c r="D46" s="48"/>
      <c r="E46" s="54">
        <v>7.9</v>
      </c>
      <c r="F46" s="53"/>
      <c r="G46" s="54">
        <v>2.8</v>
      </c>
      <c r="H46" s="87"/>
      <c r="I46" s="54">
        <v>-0.8</v>
      </c>
      <c r="J46" s="53"/>
      <c r="K46" s="54">
        <v>0.4</v>
      </c>
    </row>
    <row r="47" spans="1:11">
      <c r="A47" s="48" t="s">
        <v>101</v>
      </c>
      <c r="B47" s="48"/>
      <c r="C47" s="48"/>
      <c r="D47" s="48"/>
      <c r="E47" s="89">
        <f>E23+E32+E45+E46</f>
        <v>-48.5</v>
      </c>
      <c r="F47" s="89"/>
      <c r="G47" s="89">
        <f>G23+G32+G45+G46</f>
        <v>-16.100000000000005</v>
      </c>
      <c r="H47" s="87"/>
      <c r="I47" s="89">
        <f>I23+I32+I45+I46</f>
        <v>68.500000000000028</v>
      </c>
      <c r="J47" s="89"/>
      <c r="K47" s="89">
        <f>K23+K32+K45+K46</f>
        <v>-39.79999999999999</v>
      </c>
    </row>
    <row r="48" spans="1:11">
      <c r="A48" s="48" t="s">
        <v>98</v>
      </c>
      <c r="B48" s="48"/>
      <c r="C48" s="48"/>
      <c r="D48" s="48"/>
      <c r="E48" s="88">
        <v>798.9</v>
      </c>
      <c r="F48" s="89"/>
      <c r="G48" s="88">
        <v>302.60000000000002</v>
      </c>
      <c r="H48" s="87"/>
      <c r="I48" s="88">
        <v>681.9</v>
      </c>
      <c r="J48" s="89"/>
      <c r="K48" s="88">
        <v>326.3</v>
      </c>
    </row>
    <row r="49" spans="1:11" ht="13.8" thickBot="1">
      <c r="A49" s="48" t="s">
        <v>99</v>
      </c>
      <c r="B49" s="48"/>
      <c r="C49" s="48"/>
      <c r="D49" s="48"/>
      <c r="E49" s="145">
        <f>E47+E48</f>
        <v>750.4</v>
      </c>
      <c r="F49" s="146"/>
      <c r="G49" s="145">
        <f>G47+G48</f>
        <v>286.5</v>
      </c>
      <c r="H49" s="87"/>
      <c r="I49" s="145">
        <f>I47+I48</f>
        <v>750.4</v>
      </c>
      <c r="J49" s="146"/>
      <c r="K49" s="145">
        <f>K47+K48</f>
        <v>286.5</v>
      </c>
    </row>
    <row r="50" spans="1:11" ht="13.8" thickTop="1">
      <c r="A50" s="48"/>
      <c r="B50" s="48"/>
      <c r="C50" s="48"/>
      <c r="D50" s="48"/>
      <c r="E50" s="53"/>
      <c r="F50" s="48"/>
      <c r="G50" s="53"/>
      <c r="I50" s="53"/>
      <c r="J50" s="48"/>
      <c r="K50" s="122"/>
    </row>
    <row r="51" spans="1:11">
      <c r="E51" s="87"/>
      <c r="G51" s="87"/>
    </row>
    <row r="52" spans="1:11">
      <c r="E52" s="87"/>
      <c r="G52" s="87"/>
    </row>
    <row r="53" spans="1:11">
      <c r="E53" s="123"/>
      <c r="G53" s="123"/>
      <c r="I53" s="123"/>
    </row>
    <row r="54" spans="1:11">
      <c r="E54" s="87"/>
      <c r="G54" s="87"/>
    </row>
    <row r="55" spans="1:11">
      <c r="E55" s="87"/>
      <c r="G55" s="87"/>
    </row>
    <row r="56" spans="1:11">
      <c r="E56" s="87"/>
      <c r="G56" s="87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72" orientation="portrait" horizontalDpi="4294967293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83"/>
  <sheetViews>
    <sheetView showGridLines="0" zoomScale="90" zoomScaleNormal="90" zoomScaleSheetLayoutView="80" workbookViewId="0">
      <selection activeCell="K26" sqref="K26"/>
    </sheetView>
  </sheetViews>
  <sheetFormatPr defaultColWidth="9.33203125" defaultRowHeight="13.2"/>
  <cols>
    <col min="1" max="1" width="54.109375" style="60" customWidth="1"/>
    <col min="2" max="2" width="14.33203125" style="60" customWidth="1"/>
    <col min="3" max="3" width="2.33203125" style="60" customWidth="1"/>
    <col min="4" max="4" width="14.33203125" style="60" customWidth="1"/>
    <col min="5" max="5" width="2.33203125" style="56" customWidth="1"/>
    <col min="6" max="6" width="14.21875" style="56" customWidth="1"/>
    <col min="7" max="7" width="2.77734375" style="56" customWidth="1"/>
    <col min="8" max="8" width="13.77734375" style="56" customWidth="1"/>
    <col min="9" max="9" width="1.21875" style="56" customWidth="1"/>
    <col min="10" max="10" width="9.33203125" style="56"/>
    <col min="11" max="11" width="23.6640625" style="56" bestFit="1" customWidth="1"/>
    <col min="12" max="12" width="9.33203125" style="56"/>
    <col min="13" max="13" width="25" style="56" bestFit="1" customWidth="1"/>
    <col min="14" max="16384" width="9.33203125" style="56"/>
  </cols>
  <sheetData>
    <row r="1" spans="1:12" ht="15.6">
      <c r="A1" s="59" t="s">
        <v>39</v>
      </c>
      <c r="B1" s="56"/>
      <c r="C1" s="56"/>
      <c r="D1" s="61"/>
    </row>
    <row r="2" spans="1:12" ht="15.6">
      <c r="A2" s="59" t="s">
        <v>97</v>
      </c>
      <c r="B2" s="56"/>
      <c r="C2" s="56"/>
      <c r="D2" s="61"/>
    </row>
    <row r="3" spans="1:12">
      <c r="B3" s="56"/>
      <c r="C3" s="56"/>
      <c r="D3" s="62"/>
    </row>
    <row r="4" spans="1:12" ht="13.8" thickBot="1">
      <c r="A4" s="124" t="s">
        <v>35</v>
      </c>
      <c r="B4" s="284" t="s">
        <v>165</v>
      </c>
      <c r="C4" s="284"/>
      <c r="D4" s="284"/>
      <c r="F4" s="284" t="s">
        <v>164</v>
      </c>
      <c r="G4" s="284"/>
      <c r="H4" s="284"/>
    </row>
    <row r="5" spans="1:12" ht="13.8" thickBot="1">
      <c r="B5" s="51">
        <v>2020</v>
      </c>
      <c r="C5" s="50"/>
      <c r="D5" s="51" t="s">
        <v>156</v>
      </c>
      <c r="F5" s="51">
        <v>2020</v>
      </c>
      <c r="G5" s="50"/>
      <c r="H5" s="51" t="s">
        <v>156</v>
      </c>
    </row>
    <row r="6" spans="1:12" ht="26.4">
      <c r="A6" s="64" t="s">
        <v>76</v>
      </c>
      <c r="B6" s="94"/>
      <c r="C6" s="65"/>
      <c r="D6" s="65"/>
      <c r="F6" s="94"/>
      <c r="G6" s="65"/>
      <c r="H6" s="65"/>
      <c r="I6" s="57"/>
    </row>
    <row r="7" spans="1:12">
      <c r="A7" s="63" t="s">
        <v>41</v>
      </c>
      <c r="B7" s="77">
        <f>+' BRKR Combined P&amp;L'!D19</f>
        <v>37.900000000000006</v>
      </c>
      <c r="C7" s="77"/>
      <c r="D7" s="77">
        <f>+' BRKR Combined P&amp;L'!F19</f>
        <v>53.499999999999972</v>
      </c>
      <c r="E7" s="77"/>
      <c r="F7" s="77">
        <f>+' BRKR Combined P&amp;L'!H19</f>
        <v>54.299999999999955</v>
      </c>
      <c r="G7" s="77"/>
      <c r="H7" s="77">
        <f>+' BRKR Combined P&amp;L'!J19</f>
        <v>95.400000000000034</v>
      </c>
      <c r="I7" s="77"/>
    </row>
    <row r="8" spans="1:12">
      <c r="A8" s="60" t="s">
        <v>69</v>
      </c>
      <c r="F8" s="60"/>
      <c r="G8" s="60"/>
      <c r="H8" s="60"/>
      <c r="I8" s="58"/>
    </row>
    <row r="9" spans="1:12">
      <c r="A9" s="60" t="s">
        <v>42</v>
      </c>
      <c r="B9" s="78">
        <v>1.5</v>
      </c>
      <c r="C9" s="78"/>
      <c r="D9" s="78">
        <v>1.4</v>
      </c>
      <c r="F9" s="78">
        <v>3.8</v>
      </c>
      <c r="G9" s="78"/>
      <c r="H9" s="78">
        <v>5.4</v>
      </c>
      <c r="I9" s="58"/>
      <c r="L9" s="277"/>
    </row>
    <row r="10" spans="1:12">
      <c r="A10" s="60" t="s">
        <v>43</v>
      </c>
      <c r="B10" s="78">
        <v>-0.8</v>
      </c>
      <c r="C10" s="78"/>
      <c r="D10" s="79">
        <v>6.2</v>
      </c>
      <c r="F10" s="78">
        <v>-1.9</v>
      </c>
      <c r="G10" s="78"/>
      <c r="H10" s="79">
        <v>11.1</v>
      </c>
      <c r="I10" s="58"/>
      <c r="L10" s="277"/>
    </row>
    <row r="11" spans="1:12">
      <c r="A11" s="60" t="s">
        <v>44</v>
      </c>
      <c r="B11" s="78">
        <v>9</v>
      </c>
      <c r="C11" s="78"/>
      <c r="D11" s="78">
        <v>9.9</v>
      </c>
      <c r="F11" s="78">
        <v>17.7</v>
      </c>
      <c r="G11" s="78"/>
      <c r="H11" s="78">
        <v>20</v>
      </c>
      <c r="I11" s="58"/>
      <c r="L11" s="277"/>
    </row>
    <row r="12" spans="1:12" ht="13.8" thickBot="1">
      <c r="A12" s="60" t="s">
        <v>45</v>
      </c>
      <c r="B12" s="78">
        <v>1.4</v>
      </c>
      <c r="C12" s="78"/>
      <c r="D12" s="86">
        <v>2.7</v>
      </c>
      <c r="F12" s="78">
        <v>7.3</v>
      </c>
      <c r="G12" s="78"/>
      <c r="H12" s="86">
        <v>4.0999999999999996</v>
      </c>
      <c r="I12" s="58"/>
      <c r="L12" s="277"/>
    </row>
    <row r="13" spans="1:12" ht="13.8" thickBot="1">
      <c r="A13" s="60" t="s">
        <v>70</v>
      </c>
      <c r="B13" s="147">
        <f>SUM(B9:B12)</f>
        <v>11.1</v>
      </c>
      <c r="C13" s="95"/>
      <c r="D13" s="147">
        <f>SUM(D9:D12)</f>
        <v>20.2</v>
      </c>
      <c r="F13" s="147">
        <f>SUM(F9:F12)</f>
        <v>26.9</v>
      </c>
      <c r="G13" s="95"/>
      <c r="H13" s="147">
        <f>SUM(H9:H12)</f>
        <v>40.6</v>
      </c>
      <c r="I13" s="58"/>
    </row>
    <row r="14" spans="1:12">
      <c r="F14" s="60"/>
      <c r="G14" s="60"/>
      <c r="H14" s="60"/>
      <c r="I14" s="57"/>
    </row>
    <row r="15" spans="1:12">
      <c r="A15" s="63" t="s">
        <v>46</v>
      </c>
      <c r="B15" s="148">
        <f>B7+B13</f>
        <v>49.000000000000007</v>
      </c>
      <c r="D15" s="148">
        <f>D7+D13</f>
        <v>73.699999999999974</v>
      </c>
      <c r="F15" s="148">
        <f>F7+F13</f>
        <v>81.19999999999996</v>
      </c>
      <c r="G15" s="60"/>
      <c r="H15" s="148">
        <f>H7+H13</f>
        <v>136.00000000000003</v>
      </c>
      <c r="I15" s="57"/>
    </row>
    <row r="16" spans="1:12">
      <c r="A16" s="60" t="s">
        <v>71</v>
      </c>
      <c r="B16" s="149">
        <f>+B15/' BRKR Combined P&amp;L'!D8</f>
        <v>0.11540273198304288</v>
      </c>
      <c r="D16" s="149">
        <f>+D15/' BRKR Combined P&amp;L'!F8</f>
        <v>0.15034679722562214</v>
      </c>
      <c r="F16" s="149">
        <f>+F15/' BRKR Combined P&amp;L'!H8</f>
        <v>9.5687013905255663E-2</v>
      </c>
      <c r="G16" s="60"/>
      <c r="H16" s="149">
        <f>+H15/' BRKR Combined P&amp;L'!J8</f>
        <v>0.14291719209751999</v>
      </c>
      <c r="I16" s="57"/>
    </row>
    <row r="17" spans="1:13">
      <c r="F17" s="60"/>
      <c r="G17" s="60"/>
      <c r="H17" s="60"/>
      <c r="I17" s="57"/>
    </row>
    <row r="18" spans="1:13">
      <c r="A18" s="60" t="s">
        <v>102</v>
      </c>
      <c r="B18" s="80">
        <v>-6.6</v>
      </c>
      <c r="D18" s="80">
        <v>-5.9</v>
      </c>
      <c r="F18" s="80">
        <v>-9.5</v>
      </c>
      <c r="G18" s="60"/>
      <c r="H18" s="80">
        <v>-9.4</v>
      </c>
      <c r="I18" s="57"/>
    </row>
    <row r="19" spans="1:13">
      <c r="A19" s="63" t="s">
        <v>47</v>
      </c>
      <c r="B19" s="96">
        <f>B15+B18</f>
        <v>42.400000000000006</v>
      </c>
      <c r="D19" s="96">
        <f>D15+D18</f>
        <v>67.799999999999969</v>
      </c>
      <c r="F19" s="96">
        <f>F15+F18</f>
        <v>71.69999999999996</v>
      </c>
      <c r="G19" s="60"/>
      <c r="H19" s="96">
        <f>H15+H18</f>
        <v>126.60000000000002</v>
      </c>
      <c r="I19" s="57"/>
    </row>
    <row r="20" spans="1:13">
      <c r="F20" s="60"/>
      <c r="G20" s="60"/>
      <c r="H20" s="60"/>
      <c r="I20" s="57"/>
    </row>
    <row r="21" spans="1:13">
      <c r="A21" s="60" t="s">
        <v>75</v>
      </c>
      <c r="B21" s="80">
        <v>-9.6</v>
      </c>
      <c r="D21" s="80">
        <v>-15.8</v>
      </c>
      <c r="F21" s="80">
        <v>-16.600000000000001</v>
      </c>
      <c r="G21" s="60"/>
      <c r="H21" s="80">
        <v>-30.2</v>
      </c>
      <c r="I21" s="57"/>
    </row>
    <row r="22" spans="1:13">
      <c r="A22" s="66" t="s">
        <v>48</v>
      </c>
      <c r="B22" s="97">
        <f>-B21/B19</f>
        <v>0.22641509433962259</v>
      </c>
      <c r="D22" s="97">
        <f>-D21/D19</f>
        <v>0.23303834808259599</v>
      </c>
      <c r="F22" s="97">
        <f>-F21/F19</f>
        <v>0.23152022315202248</v>
      </c>
      <c r="G22" s="60"/>
      <c r="H22" s="97">
        <f>-H21/H19</f>
        <v>0.23854660347551337</v>
      </c>
      <c r="I22" s="57"/>
    </row>
    <row r="23" spans="1:13">
      <c r="F23" s="60"/>
      <c r="G23" s="60"/>
      <c r="H23" s="60"/>
      <c r="I23" s="57"/>
    </row>
    <row r="24" spans="1:13">
      <c r="A24" s="60" t="s">
        <v>67</v>
      </c>
      <c r="B24" s="82">
        <v>-0.1</v>
      </c>
      <c r="C24" s="82"/>
      <c r="D24" s="82">
        <v>-0.5</v>
      </c>
      <c r="F24" s="82">
        <v>-0.2</v>
      </c>
      <c r="G24" s="82"/>
      <c r="H24" s="82">
        <v>-0.4</v>
      </c>
      <c r="I24" s="57"/>
    </row>
    <row r="25" spans="1:13">
      <c r="F25" s="60"/>
      <c r="G25" s="60"/>
      <c r="H25" s="60"/>
      <c r="I25" s="57"/>
    </row>
    <row r="26" spans="1:13">
      <c r="A26" s="63" t="s">
        <v>68</v>
      </c>
      <c r="B26" s="96">
        <f>B15+B18+B21+B24</f>
        <v>32.700000000000003</v>
      </c>
      <c r="D26" s="96">
        <f>D15+D18+D21+D24</f>
        <v>51.499999999999972</v>
      </c>
      <c r="F26" s="96">
        <f>F15+F18+F21+F24</f>
        <v>54.899999999999956</v>
      </c>
      <c r="G26" s="60"/>
      <c r="H26" s="96">
        <f>H15+H18+H21+H24</f>
        <v>96.000000000000014</v>
      </c>
      <c r="I26" s="57"/>
    </row>
    <row r="27" spans="1:13">
      <c r="F27" s="60"/>
      <c r="G27" s="60"/>
      <c r="H27" s="60"/>
      <c r="I27" s="57"/>
    </row>
    <row r="28" spans="1:13">
      <c r="A28" s="60" t="s">
        <v>49</v>
      </c>
      <c r="B28" s="81">
        <v>154.69999999999999</v>
      </c>
      <c r="D28" s="81">
        <v>157.6</v>
      </c>
      <c r="F28" s="81">
        <v>155.1</v>
      </c>
      <c r="G28" s="60"/>
      <c r="H28" s="81">
        <v>157.69999999999999</v>
      </c>
      <c r="I28" s="57"/>
    </row>
    <row r="29" spans="1:13" ht="13.8" thickBot="1">
      <c r="B29" s="83"/>
      <c r="D29" s="83"/>
      <c r="F29" s="83"/>
      <c r="G29" s="60"/>
      <c r="H29" s="83"/>
      <c r="I29" s="57"/>
    </row>
    <row r="30" spans="1:13" ht="13.8" thickBot="1">
      <c r="A30" s="63" t="s">
        <v>50</v>
      </c>
      <c r="B30" s="150">
        <f>B26/B28</f>
        <v>0.21137685843568199</v>
      </c>
      <c r="D30" s="150">
        <f>D26/D28</f>
        <v>0.32677664974619275</v>
      </c>
      <c r="F30" s="150">
        <f>F26/F28</f>
        <v>0.35396518375241753</v>
      </c>
      <c r="G30" s="60"/>
      <c r="H30" s="150">
        <f>H26/H28</f>
        <v>0.60875079264426135</v>
      </c>
      <c r="I30" s="57"/>
    </row>
    <row r="31" spans="1:13" ht="5.55" customHeight="1">
      <c r="B31" s="202"/>
      <c r="F31" s="202"/>
      <c r="G31" s="60"/>
      <c r="H31" s="60"/>
      <c r="I31" s="57"/>
      <c r="M31" s="279"/>
    </row>
    <row r="32" spans="1:13" ht="13.8" thickBot="1">
      <c r="B32" s="202"/>
      <c r="F32" s="202"/>
      <c r="G32" s="60"/>
      <c r="H32" s="60"/>
      <c r="I32" s="57"/>
    </row>
    <row r="33" spans="1:9">
      <c r="A33" s="67" t="s">
        <v>77</v>
      </c>
      <c r="B33" s="203"/>
      <c r="C33" s="84"/>
      <c r="D33" s="84"/>
      <c r="E33" s="265"/>
      <c r="F33" s="203"/>
      <c r="G33" s="84"/>
      <c r="H33" s="84"/>
      <c r="I33" s="250"/>
    </row>
    <row r="34" spans="1:9">
      <c r="A34" s="68" t="s">
        <v>51</v>
      </c>
      <c r="B34" s="110">
        <f>+' BRKR Combined P&amp;L'!D11</f>
        <v>186.20000000000002</v>
      </c>
      <c r="C34" s="98"/>
      <c r="D34" s="110">
        <f>+' BRKR Combined P&amp;L'!F11</f>
        <v>230.39999999999998</v>
      </c>
      <c r="E34" s="57"/>
      <c r="F34" s="110">
        <f>+' BRKR Combined P&amp;L'!H11</f>
        <v>378.5</v>
      </c>
      <c r="G34" s="98"/>
      <c r="H34" s="110">
        <f>+' BRKR Combined P&amp;L'!J11</f>
        <v>445.1</v>
      </c>
      <c r="I34" s="251"/>
    </row>
    <row r="35" spans="1:9">
      <c r="A35" s="69" t="s">
        <v>69</v>
      </c>
      <c r="B35" s="71"/>
      <c r="C35" s="71"/>
      <c r="D35" s="71"/>
      <c r="E35" s="57"/>
      <c r="F35" s="71"/>
      <c r="G35" s="71"/>
      <c r="H35" s="71"/>
      <c r="I35" s="251"/>
    </row>
    <row r="36" spans="1:9">
      <c r="A36" s="69" t="s">
        <v>42</v>
      </c>
      <c r="B36" s="85">
        <v>0.3</v>
      </c>
      <c r="C36" s="85"/>
      <c r="D36" s="85">
        <v>0.7</v>
      </c>
      <c r="E36" s="57"/>
      <c r="F36" s="85">
        <v>1.1000000000000001</v>
      </c>
      <c r="G36" s="85"/>
      <c r="H36" s="85">
        <v>3.5</v>
      </c>
      <c r="I36" s="271"/>
    </row>
    <row r="37" spans="1:9">
      <c r="A37" s="69" t="s">
        <v>43</v>
      </c>
      <c r="B37" s="85">
        <v>0</v>
      </c>
      <c r="C37" s="85"/>
      <c r="D37" s="85">
        <v>4.8</v>
      </c>
      <c r="E37" s="57"/>
      <c r="F37" s="85">
        <v>0</v>
      </c>
      <c r="G37" s="85"/>
      <c r="H37" s="85">
        <v>6</v>
      </c>
      <c r="I37" s="271"/>
    </row>
    <row r="38" spans="1:9">
      <c r="A38" s="69" t="s">
        <v>44</v>
      </c>
      <c r="B38" s="85">
        <v>5.2</v>
      </c>
      <c r="C38" s="85"/>
      <c r="D38" s="85">
        <v>6.1</v>
      </c>
      <c r="E38" s="57"/>
      <c r="F38" s="85">
        <v>10.1</v>
      </c>
      <c r="G38" s="85"/>
      <c r="H38" s="85">
        <v>12.9</v>
      </c>
      <c r="I38" s="271"/>
    </row>
    <row r="39" spans="1:9" ht="13.8" thickBot="1">
      <c r="A39" s="69" t="s">
        <v>45</v>
      </c>
      <c r="B39" s="85">
        <v>0</v>
      </c>
      <c r="C39" s="85"/>
      <c r="D39" s="86">
        <v>0.8</v>
      </c>
      <c r="E39" s="57"/>
      <c r="F39" s="85">
        <v>0.1</v>
      </c>
      <c r="G39" s="85"/>
      <c r="H39" s="86">
        <v>0.8</v>
      </c>
      <c r="I39" s="271"/>
    </row>
    <row r="40" spans="1:9" ht="13.8" thickBot="1">
      <c r="A40" s="69" t="s">
        <v>70</v>
      </c>
      <c r="B40" s="99">
        <f>SUM(B36:B39)</f>
        <v>5.5</v>
      </c>
      <c r="C40" s="71"/>
      <c r="D40" s="99">
        <f>SUM(D36:D39)</f>
        <v>12.4</v>
      </c>
      <c r="E40" s="57"/>
      <c r="F40" s="99">
        <f>SUM(F36:F39)</f>
        <v>11.299999999999999</v>
      </c>
      <c r="G40" s="71"/>
      <c r="H40" s="99">
        <f>SUM(H36:H39)</f>
        <v>23.2</v>
      </c>
      <c r="I40" s="251"/>
    </row>
    <row r="41" spans="1:9">
      <c r="A41" s="68" t="s">
        <v>52</v>
      </c>
      <c r="B41" s="119">
        <f>B34+B40</f>
        <v>191.70000000000002</v>
      </c>
      <c r="C41" s="98"/>
      <c r="D41" s="119">
        <f>D34+D40</f>
        <v>242.79999999999998</v>
      </c>
      <c r="E41" s="57"/>
      <c r="F41" s="119">
        <f>F34+F40</f>
        <v>389.8</v>
      </c>
      <c r="G41" s="98"/>
      <c r="H41" s="119">
        <f>H34+H40</f>
        <v>468.3</v>
      </c>
      <c r="I41" s="251"/>
    </row>
    <row r="42" spans="1:9" ht="13.8" thickBot="1">
      <c r="A42" s="70" t="s">
        <v>72</v>
      </c>
      <c r="B42" s="111">
        <f>+B41/' BRKR Combined P&amp;L'!D8</f>
        <v>0.45148374941121056</v>
      </c>
      <c r="C42" s="83"/>
      <c r="D42" s="111">
        <f>+D41/' BRKR Combined P&amp;L'!F8</f>
        <v>0.49530803753569969</v>
      </c>
      <c r="E42" s="266"/>
      <c r="F42" s="111">
        <f>+F41/' BRKR Combined P&amp;L'!H8</f>
        <v>0.45934480320527926</v>
      </c>
      <c r="G42" s="83"/>
      <c r="H42" s="111">
        <f>+H41/' BRKR Combined P&amp;L'!J8</f>
        <v>0.49211853720050441</v>
      </c>
      <c r="I42" s="252"/>
    </row>
    <row r="43" spans="1:9" ht="13.8" thickBot="1">
      <c r="A43" s="71"/>
      <c r="B43" s="204"/>
      <c r="C43" s="71"/>
      <c r="D43" s="101"/>
      <c r="E43" s="57"/>
      <c r="F43" s="204"/>
      <c r="G43" s="71"/>
      <c r="H43" s="101"/>
      <c r="I43" s="57"/>
    </row>
    <row r="44" spans="1:9">
      <c r="A44" s="67" t="s">
        <v>138</v>
      </c>
      <c r="B44" s="203"/>
      <c r="C44" s="84"/>
      <c r="D44" s="84"/>
      <c r="E44" s="265"/>
      <c r="F44" s="203"/>
      <c r="G44" s="84"/>
      <c r="H44" s="84"/>
      <c r="I44" s="250"/>
    </row>
    <row r="45" spans="1:9">
      <c r="A45" s="68" t="s">
        <v>139</v>
      </c>
      <c r="B45" s="110">
        <f>' BRKR Combined P&amp;L'!D14</f>
        <v>102.39999999999999</v>
      </c>
      <c r="C45" s="98"/>
      <c r="D45" s="110">
        <f>' BRKR Combined P&amp;L'!F14</f>
        <v>124.5</v>
      </c>
      <c r="E45" s="57"/>
      <c r="F45" s="110">
        <f>' BRKR Combined P&amp;L'!H14</f>
        <v>223.60000000000002</v>
      </c>
      <c r="G45" s="98"/>
      <c r="H45" s="110">
        <f>' BRKR Combined P&amp;L'!J14</f>
        <v>244.6</v>
      </c>
      <c r="I45" s="251"/>
    </row>
    <row r="46" spans="1:9">
      <c r="A46" s="69" t="s">
        <v>69</v>
      </c>
      <c r="B46" s="71"/>
      <c r="C46" s="71"/>
      <c r="D46" s="278"/>
      <c r="E46" s="103"/>
      <c r="F46" s="278"/>
      <c r="G46" s="278"/>
      <c r="H46" s="278"/>
      <c r="I46" s="251"/>
    </row>
    <row r="47" spans="1:9" ht="13.8" thickBot="1">
      <c r="A47" s="69" t="s">
        <v>44</v>
      </c>
      <c r="B47" s="245">
        <v>3.8</v>
      </c>
      <c r="C47" s="245"/>
      <c r="D47" s="245">
        <v>3.9</v>
      </c>
      <c r="E47" s="103"/>
      <c r="F47" s="245">
        <v>7.6</v>
      </c>
      <c r="G47" s="245"/>
      <c r="H47" s="245">
        <v>7.2</v>
      </c>
      <c r="I47" s="271"/>
    </row>
    <row r="48" spans="1:9" ht="13.8" thickBot="1">
      <c r="A48" s="102" t="s">
        <v>140</v>
      </c>
      <c r="B48" s="147">
        <f>B45-B47</f>
        <v>98.6</v>
      </c>
      <c r="C48" s="210"/>
      <c r="D48" s="147">
        <f>D45-D47</f>
        <v>120.6</v>
      </c>
      <c r="E48" s="266"/>
      <c r="F48" s="147">
        <f>F45-F47</f>
        <v>216.00000000000003</v>
      </c>
      <c r="G48" s="210"/>
      <c r="H48" s="147">
        <f>H45-H47</f>
        <v>237.4</v>
      </c>
      <c r="I48" s="252"/>
    </row>
    <row r="49" spans="1:13" ht="13.8" thickBot="1">
      <c r="A49" s="231"/>
      <c r="B49" s="101"/>
      <c r="C49" s="71"/>
      <c r="D49" s="101"/>
      <c r="E49" s="57"/>
      <c r="F49" s="101"/>
      <c r="G49" s="71"/>
      <c r="H49" s="101"/>
      <c r="I49" s="266"/>
    </row>
    <row r="50" spans="1:13">
      <c r="A50" s="113" t="s">
        <v>107</v>
      </c>
      <c r="B50" s="205"/>
      <c r="C50" s="84"/>
      <c r="D50" s="206"/>
      <c r="E50" s="265"/>
      <c r="F50" s="205"/>
      <c r="G50" s="84"/>
      <c r="H50" s="206"/>
      <c r="I50" s="250"/>
    </row>
    <row r="51" spans="1:13">
      <c r="A51" s="114" t="s">
        <v>104</v>
      </c>
      <c r="B51" s="207">
        <f>+' BRKR Combined P&amp;L'!D25/' BRKR Combined P&amp;L'!D24</f>
        <v>0.22683706070287535</v>
      </c>
      <c r="C51" s="57"/>
      <c r="D51" s="207">
        <f>+' BRKR Combined P&amp;L'!F25/' BRKR Combined P&amp;L'!F24</f>
        <v>0.22268907563025223</v>
      </c>
      <c r="E51" s="57"/>
      <c r="F51" s="207">
        <f>+' BRKR Combined P&amp;L'!H25/' BRKR Combined P&amp;L'!H24</f>
        <v>0.22321428571428595</v>
      </c>
      <c r="G51" s="57"/>
      <c r="H51" s="207">
        <f>+' BRKR Combined P&amp;L'!J25/' BRKR Combined P&amp;L'!J24</f>
        <v>0.21279069767441855</v>
      </c>
      <c r="I51" s="272"/>
    </row>
    <row r="52" spans="1:13">
      <c r="A52" s="115" t="s">
        <v>69</v>
      </c>
      <c r="B52" s="207"/>
      <c r="C52" s="57"/>
      <c r="D52" s="207"/>
      <c r="E52" s="57"/>
      <c r="F52" s="207"/>
      <c r="G52" s="57"/>
      <c r="H52" s="207"/>
      <c r="I52" s="251"/>
    </row>
    <row r="53" spans="1:13">
      <c r="A53" s="115" t="s">
        <v>112</v>
      </c>
      <c r="B53" s="249">
        <v>-1.0999999999999999E-2</v>
      </c>
      <c r="C53" s="103"/>
      <c r="D53" s="249">
        <v>-3.0000000000000001E-3</v>
      </c>
      <c r="E53" s="103"/>
      <c r="F53" s="249">
        <v>-7.0000000000000001E-3</v>
      </c>
      <c r="G53" s="103"/>
      <c r="H53" s="249">
        <v>-3.0000000000000001E-3</v>
      </c>
      <c r="I53" s="251"/>
    </row>
    <row r="54" spans="1:13">
      <c r="A54" s="115" t="s">
        <v>146</v>
      </c>
      <c r="B54" s="249">
        <v>0</v>
      </c>
      <c r="C54" s="103"/>
      <c r="D54" s="249">
        <v>0</v>
      </c>
      <c r="E54" s="103"/>
      <c r="F54" s="249">
        <v>0</v>
      </c>
      <c r="G54" s="103"/>
      <c r="H54" s="249">
        <v>1.9E-2</v>
      </c>
      <c r="I54" s="251"/>
    </row>
    <row r="55" spans="1:13" ht="13.8" thickBot="1">
      <c r="A55" s="69" t="s">
        <v>105</v>
      </c>
      <c r="B55" s="249">
        <v>0.01</v>
      </c>
      <c r="C55" s="103"/>
      <c r="D55" s="249">
        <v>1.2999999999999999E-2</v>
      </c>
      <c r="E55" s="103"/>
      <c r="F55" s="249">
        <v>1.6E-2</v>
      </c>
      <c r="G55" s="103"/>
      <c r="H55" s="249">
        <v>0.01</v>
      </c>
      <c r="I55" s="251"/>
    </row>
    <row r="56" spans="1:13" ht="13.8" thickBot="1">
      <c r="A56" s="69" t="s">
        <v>70</v>
      </c>
      <c r="B56" s="208">
        <f>SUM(B53:B55)</f>
        <v>-9.9999999999999915E-4</v>
      </c>
      <c r="C56" s="71"/>
      <c r="D56" s="208">
        <f>SUM(D53:D55)</f>
        <v>9.9999999999999985E-3</v>
      </c>
      <c r="E56" s="57"/>
      <c r="F56" s="208">
        <f>SUM(F53:F55)</f>
        <v>9.0000000000000011E-3</v>
      </c>
      <c r="G56" s="71"/>
      <c r="H56" s="208">
        <f>SUM(H53:H55)</f>
        <v>2.6000000000000002E-2</v>
      </c>
      <c r="I56" s="251"/>
    </row>
    <row r="57" spans="1:13" ht="13.8" thickBot="1">
      <c r="A57" s="102" t="s">
        <v>106</v>
      </c>
      <c r="B57" s="209">
        <f>B51+B56</f>
        <v>0.22583706070287535</v>
      </c>
      <c r="C57" s="210"/>
      <c r="D57" s="209">
        <f>D51+D56</f>
        <v>0.23268907563025223</v>
      </c>
      <c r="E57" s="266"/>
      <c r="F57" s="209">
        <f>F51+F56</f>
        <v>0.23221428571428596</v>
      </c>
      <c r="G57" s="210"/>
      <c r="H57" s="209">
        <f>H51+H56</f>
        <v>0.23879069767441854</v>
      </c>
      <c r="I57" s="252"/>
      <c r="K57" s="279"/>
      <c r="L57" s="279"/>
      <c r="M57" s="279"/>
    </row>
    <row r="58" spans="1:13" ht="13.8" thickBot="1">
      <c r="A58" s="71"/>
      <c r="B58" s="204"/>
      <c r="C58" s="71"/>
      <c r="D58" s="101"/>
      <c r="E58" s="57"/>
      <c r="F58" s="204"/>
      <c r="G58" s="71"/>
      <c r="H58" s="101"/>
      <c r="I58" s="57"/>
    </row>
    <row r="59" spans="1:13">
      <c r="A59" s="113" t="s">
        <v>109</v>
      </c>
      <c r="B59" s="119"/>
      <c r="C59" s="118"/>
      <c r="D59" s="121"/>
      <c r="E59" s="267"/>
      <c r="F59" s="119"/>
      <c r="G59" s="118"/>
      <c r="H59" s="121"/>
      <c r="I59" s="250"/>
    </row>
    <row r="60" spans="1:13">
      <c r="A60" s="114" t="s">
        <v>108</v>
      </c>
      <c r="B60" s="125">
        <f>+' BRKR Combined P&amp;L'!D35</f>
        <v>0.15578539107950876</v>
      </c>
      <c r="C60" s="126"/>
      <c r="D60" s="125">
        <f>+' BRKR Combined P&amp;L'!F35</f>
        <v>0.23159898477157342</v>
      </c>
      <c r="E60" s="268"/>
      <c r="F60" s="125">
        <f>+' BRKR Combined P&amp;L'!H35</f>
        <v>0.22308188265635043</v>
      </c>
      <c r="G60" s="126"/>
      <c r="H60" s="125">
        <f>+' BRKR Combined P&amp;L'!J35</f>
        <v>0.42675967025998751</v>
      </c>
      <c r="I60" s="273"/>
    </row>
    <row r="61" spans="1:13">
      <c r="A61" s="115" t="s">
        <v>69</v>
      </c>
      <c r="B61" s="116"/>
      <c r="C61" s="116"/>
      <c r="D61" s="116"/>
      <c r="E61" s="269"/>
      <c r="F61" s="116"/>
      <c r="G61" s="116"/>
      <c r="H61" s="116"/>
      <c r="I61" s="251"/>
    </row>
    <row r="62" spans="1:13">
      <c r="A62" s="69" t="s">
        <v>42</v>
      </c>
      <c r="B62" s="247">
        <v>0.01</v>
      </c>
      <c r="C62" s="198"/>
      <c r="D62" s="198">
        <v>0.01</v>
      </c>
      <c r="E62" s="198"/>
      <c r="F62" s="247">
        <v>0.02</v>
      </c>
      <c r="G62" s="198"/>
      <c r="H62" s="198">
        <v>0.03</v>
      </c>
      <c r="I62" s="273"/>
    </row>
    <row r="63" spans="1:13">
      <c r="A63" s="69" t="s">
        <v>43</v>
      </c>
      <c r="B63" s="247">
        <v>-0.01</v>
      </c>
      <c r="C63" s="198"/>
      <c r="D63" s="198">
        <v>0.04</v>
      </c>
      <c r="E63" s="198"/>
      <c r="F63" s="247">
        <v>-0.01</v>
      </c>
      <c r="G63" s="198"/>
      <c r="H63" s="198">
        <v>7.0000000000000007E-2</v>
      </c>
      <c r="I63" s="251"/>
    </row>
    <row r="64" spans="1:13">
      <c r="A64" s="69" t="s">
        <v>44</v>
      </c>
      <c r="B64" s="247">
        <v>0.06</v>
      </c>
      <c r="C64" s="198"/>
      <c r="D64" s="198">
        <v>0.06</v>
      </c>
      <c r="E64" s="198"/>
      <c r="F64" s="247">
        <v>0.11</v>
      </c>
      <c r="G64" s="198"/>
      <c r="H64" s="198">
        <v>0.13</v>
      </c>
      <c r="I64" s="251"/>
    </row>
    <row r="65" spans="1:9">
      <c r="A65" s="69" t="s">
        <v>45</v>
      </c>
      <c r="B65" s="247">
        <v>0.01</v>
      </c>
      <c r="C65" s="198"/>
      <c r="D65" s="198">
        <v>0.02</v>
      </c>
      <c r="E65" s="198"/>
      <c r="F65" s="247">
        <v>0.05</v>
      </c>
      <c r="G65" s="198"/>
      <c r="H65" s="198">
        <v>0.03</v>
      </c>
      <c r="I65" s="251"/>
    </row>
    <row r="66" spans="1:9" ht="13.8" thickBot="1">
      <c r="A66" s="115" t="s">
        <v>111</v>
      </c>
      <c r="B66" s="248">
        <v>-0.02</v>
      </c>
      <c r="C66" s="215"/>
      <c r="D66" s="230">
        <v>-0.03</v>
      </c>
      <c r="E66" s="215"/>
      <c r="F66" s="248">
        <v>-0.04</v>
      </c>
      <c r="G66" s="215"/>
      <c r="H66" s="230">
        <v>-0.08</v>
      </c>
      <c r="I66" s="251"/>
    </row>
    <row r="67" spans="1:9" s="57" customFormat="1" ht="13.8" thickBot="1">
      <c r="A67" s="69" t="s">
        <v>70</v>
      </c>
      <c r="B67" s="198">
        <f>SUM(B62:B66)</f>
        <v>4.9999999999999989E-2</v>
      </c>
      <c r="C67" s="198"/>
      <c r="D67" s="198">
        <f>SUM(D62:D66)</f>
        <v>0.1</v>
      </c>
      <c r="E67" s="198"/>
      <c r="F67" s="198">
        <f>SUM(F62:F66)</f>
        <v>0.12999999999999998</v>
      </c>
      <c r="G67" s="198"/>
      <c r="H67" s="198">
        <f>SUM(H62:H66)</f>
        <v>0.18</v>
      </c>
      <c r="I67" s="251"/>
    </row>
    <row r="68" spans="1:9" ht="13.8" thickBot="1">
      <c r="A68" s="120" t="s">
        <v>110</v>
      </c>
      <c r="B68" s="127">
        <f>B60+B67</f>
        <v>0.20578539107950874</v>
      </c>
      <c r="C68" s="117"/>
      <c r="D68" s="127">
        <f>SUM(D60:D66)</f>
        <v>0.33159898477157346</v>
      </c>
      <c r="E68" s="270"/>
      <c r="F68" s="127">
        <f>F60+F67</f>
        <v>0.35308188265635043</v>
      </c>
      <c r="G68" s="117"/>
      <c r="H68" s="127">
        <f>SUM(H60:H66)</f>
        <v>0.60675967025998756</v>
      </c>
      <c r="I68" s="252"/>
    </row>
    <row r="69" spans="1:9" ht="13.8" thickBot="1">
      <c r="A69" s="71"/>
      <c r="B69" s="204"/>
      <c r="C69" s="71"/>
      <c r="D69" s="101"/>
      <c r="E69" s="57"/>
      <c r="F69" s="204"/>
      <c r="G69" s="71"/>
      <c r="H69" s="101"/>
    </row>
    <row r="70" spans="1:9">
      <c r="A70" s="67" t="s">
        <v>84</v>
      </c>
      <c r="B70" s="211"/>
      <c r="C70" s="84"/>
      <c r="D70" s="212"/>
      <c r="E70" s="265"/>
      <c r="F70" s="211"/>
      <c r="G70" s="84"/>
      <c r="H70" s="212"/>
      <c r="I70" s="250"/>
    </row>
    <row r="71" spans="1:9">
      <c r="A71" s="68" t="s">
        <v>85</v>
      </c>
      <c r="B71" s="213">
        <f>+'Cash Flow'!E23</f>
        <v>11.799999999999997</v>
      </c>
      <c r="C71" s="71"/>
      <c r="D71" s="213">
        <f>+'Cash Flow'!G23</f>
        <v>10.600000000000005</v>
      </c>
      <c r="E71" s="57"/>
      <c r="F71" s="213">
        <f>+'Cash Flow'!I23</f>
        <v>46.800000000000011</v>
      </c>
      <c r="G71" s="71"/>
      <c r="H71" s="213">
        <f>+'Cash Flow'!K23</f>
        <v>24.799999999999997</v>
      </c>
      <c r="I71" s="251"/>
    </row>
    <row r="72" spans="1:9">
      <c r="A72" s="69" t="s">
        <v>69</v>
      </c>
      <c r="B72" s="71"/>
      <c r="C72" s="71"/>
      <c r="D72" s="71"/>
      <c r="E72" s="57"/>
      <c r="F72" s="71"/>
      <c r="G72" s="71"/>
      <c r="H72" s="71"/>
      <c r="I72" s="251"/>
    </row>
    <row r="73" spans="1:9" ht="13.8" thickBot="1">
      <c r="A73" s="69" t="s">
        <v>64</v>
      </c>
      <c r="B73" s="86">
        <f>+'Cash Flow'!E29</f>
        <v>-20.3</v>
      </c>
      <c r="C73" s="71"/>
      <c r="D73" s="86">
        <f>+'Cash Flow'!G29</f>
        <v>-18</v>
      </c>
      <c r="E73" s="57"/>
      <c r="F73" s="86">
        <f>+'Cash Flow'!I29</f>
        <v>-50.8</v>
      </c>
      <c r="G73" s="71"/>
      <c r="H73" s="86">
        <f>+'Cash Flow'!K29</f>
        <v>-28.6</v>
      </c>
      <c r="I73" s="251"/>
    </row>
    <row r="74" spans="1:9" ht="13.8" thickBot="1">
      <c r="A74" s="102" t="s">
        <v>86</v>
      </c>
      <c r="B74" s="214">
        <f>+B71+B73</f>
        <v>-8.5000000000000036</v>
      </c>
      <c r="C74" s="83"/>
      <c r="D74" s="214">
        <f>+D71+D73</f>
        <v>-7.399999999999995</v>
      </c>
      <c r="E74" s="266"/>
      <c r="F74" s="214">
        <f>+F71+F73</f>
        <v>-3.9999999999999858</v>
      </c>
      <c r="G74" s="83"/>
      <c r="H74" s="214">
        <f>+H71+H73</f>
        <v>-3.8000000000000043</v>
      </c>
      <c r="I74" s="252"/>
    </row>
    <row r="75" spans="1:9" s="217" customFormat="1" ht="13.95" customHeight="1">
      <c r="A75" s="60"/>
      <c r="B75" s="60"/>
      <c r="C75" s="60"/>
      <c r="D75" s="60"/>
      <c r="E75" s="57"/>
    </row>
    <row r="76" spans="1:9" s="217" customFormat="1">
      <c r="A76" s="286" t="s">
        <v>159</v>
      </c>
      <c r="B76" s="286"/>
      <c r="C76" s="286"/>
      <c r="D76" s="286"/>
      <c r="E76" s="286"/>
      <c r="F76" s="286"/>
      <c r="G76" s="286"/>
      <c r="H76" s="286"/>
      <c r="I76" s="286"/>
    </row>
    <row r="77" spans="1:9" ht="6.45" customHeight="1">
      <c r="A77" s="286"/>
      <c r="B77" s="286"/>
      <c r="C77" s="286"/>
      <c r="D77" s="286"/>
      <c r="E77" s="199"/>
      <c r="F77" s="199"/>
      <c r="G77" s="199"/>
      <c r="H77" s="199"/>
    </row>
    <row r="78" spans="1:9" ht="28.5" customHeight="1">
      <c r="A78" s="286" t="s">
        <v>160</v>
      </c>
      <c r="B78" s="286"/>
      <c r="C78" s="286"/>
      <c r="D78" s="286"/>
      <c r="E78" s="286"/>
      <c r="F78" s="286"/>
      <c r="G78" s="286"/>
      <c r="H78" s="286"/>
      <c r="I78" s="286"/>
    </row>
    <row r="79" spans="1:9" ht="7.95" customHeight="1">
      <c r="A79" s="260"/>
      <c r="B79" s="175"/>
      <c r="C79" s="71"/>
      <c r="D79" s="261"/>
      <c r="E79" s="199"/>
      <c r="F79" s="175"/>
      <c r="G79" s="71"/>
      <c r="H79" s="261"/>
    </row>
    <row r="80" spans="1:9">
      <c r="A80" s="286" t="s">
        <v>161</v>
      </c>
      <c r="B80" s="286"/>
      <c r="C80" s="286"/>
      <c r="D80" s="286"/>
      <c r="E80" s="286"/>
      <c r="F80" s="286"/>
      <c r="G80" s="286"/>
      <c r="H80" s="286"/>
      <c r="I80" s="286"/>
    </row>
    <row r="81" ht="13.95" customHeight="1"/>
    <row r="82" ht="13.95" customHeight="1"/>
    <row r="83" ht="13.95" customHeight="1"/>
  </sheetData>
  <mergeCells count="6">
    <mergeCell ref="A80:I80"/>
    <mergeCell ref="F4:H4"/>
    <mergeCell ref="B4:D4"/>
    <mergeCell ref="A77:D77"/>
    <mergeCell ref="A76:I76"/>
    <mergeCell ref="A78:I78"/>
  </mergeCells>
  <pageMargins left="0.7" right="0.7" top="0.75" bottom="0.75" header="0.3" footer="0.3"/>
  <pageSetup scale="84" fitToHeight="0" orientation="portrait" r:id="rId1"/>
  <rowBreaks count="1" manualBreakCount="1">
    <brk id="58" max="8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5"/>
  <sheetViews>
    <sheetView showGridLines="0" zoomScale="90" zoomScaleNormal="90" workbookViewId="0">
      <selection activeCell="M39" sqref="M39"/>
    </sheetView>
  </sheetViews>
  <sheetFormatPr defaultColWidth="8.77734375" defaultRowHeight="13.2"/>
  <cols>
    <col min="1" max="1" width="62.88671875" style="159" customWidth="1"/>
    <col min="2" max="2" width="13" style="159" customWidth="1"/>
    <col min="3" max="3" width="1.33203125" style="159" customWidth="1"/>
    <col min="4" max="4" width="11.21875" style="159" customWidth="1"/>
    <col min="5" max="5" width="2" style="159" customWidth="1"/>
    <col min="6" max="6" width="13.5546875" style="159" customWidth="1"/>
    <col min="7" max="7" width="1.77734375" style="159" customWidth="1"/>
    <col min="8" max="8" width="11.21875" style="159" customWidth="1"/>
    <col min="9" max="9" width="1.6640625" style="228" customWidth="1"/>
    <col min="10" max="16384" width="8.77734375" style="159"/>
  </cols>
  <sheetData>
    <row r="1" spans="1:9" ht="15.6">
      <c r="A1" s="156" t="s">
        <v>39</v>
      </c>
      <c r="B1" s="157"/>
      <c r="C1" s="157"/>
      <c r="D1" s="158"/>
      <c r="E1" s="158"/>
      <c r="F1" s="158"/>
      <c r="G1" s="158"/>
      <c r="H1" s="158"/>
    </row>
    <row r="2" spans="1:9" ht="15.6">
      <c r="A2" s="156" t="s">
        <v>142</v>
      </c>
      <c r="B2" s="157"/>
      <c r="C2" s="157"/>
      <c r="D2" s="158"/>
      <c r="E2" s="158"/>
      <c r="F2" s="158"/>
      <c r="G2" s="158"/>
      <c r="H2" s="158"/>
    </row>
    <row r="3" spans="1:9">
      <c r="A3" s="160"/>
      <c r="B3" s="157"/>
      <c r="C3" s="157"/>
      <c r="D3" s="161"/>
      <c r="E3" s="161"/>
      <c r="F3" s="161"/>
      <c r="G3" s="161"/>
      <c r="H3" s="161"/>
    </row>
    <row r="4" spans="1:9" ht="13.8" thickBot="1">
      <c r="A4" s="124" t="s">
        <v>36</v>
      </c>
      <c r="B4" s="284" t="s">
        <v>165</v>
      </c>
      <c r="C4" s="284"/>
      <c r="D4" s="284"/>
      <c r="E4" s="264"/>
      <c r="F4" s="284" t="s">
        <v>164</v>
      </c>
      <c r="G4" s="284"/>
      <c r="H4" s="284"/>
    </row>
    <row r="5" spans="1:9" ht="13.8" thickBot="1">
      <c r="A5" s="160"/>
      <c r="B5" s="109">
        <v>2020</v>
      </c>
      <c r="C5" s="50"/>
      <c r="D5" s="109">
        <v>2019</v>
      </c>
      <c r="E5" s="109"/>
      <c r="F5" s="109">
        <v>2020</v>
      </c>
      <c r="G5" s="50"/>
      <c r="H5" s="109">
        <v>2019</v>
      </c>
    </row>
    <row r="6" spans="1:9">
      <c r="A6" s="162" t="s">
        <v>115</v>
      </c>
      <c r="B6" s="163"/>
      <c r="C6" s="164"/>
      <c r="D6" s="164"/>
      <c r="E6" s="164"/>
      <c r="F6" s="164"/>
      <c r="G6" s="164"/>
      <c r="H6" s="164"/>
      <c r="I6" s="165"/>
    </row>
    <row r="7" spans="1:9">
      <c r="A7" s="166" t="s">
        <v>116</v>
      </c>
      <c r="B7" s="167">
        <v>125.1</v>
      </c>
      <c r="C7" s="168"/>
      <c r="D7" s="184">
        <v>150.9</v>
      </c>
      <c r="E7" s="184"/>
      <c r="F7" s="167">
        <v>246</v>
      </c>
      <c r="G7" s="168"/>
      <c r="H7" s="184">
        <v>278.7</v>
      </c>
      <c r="I7" s="253"/>
    </row>
    <row r="8" spans="1:9">
      <c r="A8" s="166" t="s">
        <v>117</v>
      </c>
      <c r="B8" s="169">
        <v>132.69999999999999</v>
      </c>
      <c r="C8" s="168"/>
      <c r="D8" s="168">
        <v>140.5</v>
      </c>
      <c r="E8" s="168"/>
      <c r="F8" s="169">
        <v>273.2</v>
      </c>
      <c r="G8" s="168"/>
      <c r="H8" s="168">
        <v>288.7</v>
      </c>
      <c r="I8" s="253"/>
    </row>
    <row r="9" spans="1:9">
      <c r="A9" s="166" t="s">
        <v>118</v>
      </c>
      <c r="B9" s="169">
        <v>125.5</v>
      </c>
      <c r="C9" s="168"/>
      <c r="D9" s="168">
        <v>151</v>
      </c>
      <c r="E9" s="168"/>
      <c r="F9" s="169">
        <v>245.6</v>
      </c>
      <c r="G9" s="168"/>
      <c r="H9" s="168">
        <v>291.8</v>
      </c>
      <c r="I9" s="253"/>
    </row>
    <row r="10" spans="1:9">
      <c r="A10" s="166" t="s">
        <v>119</v>
      </c>
      <c r="B10" s="169">
        <v>44.8</v>
      </c>
      <c r="C10" s="168"/>
      <c r="D10" s="168">
        <v>51.9</v>
      </c>
      <c r="E10" s="168"/>
      <c r="F10" s="169">
        <v>91</v>
      </c>
      <c r="G10" s="168"/>
      <c r="H10" s="168">
        <v>99.7</v>
      </c>
      <c r="I10" s="253"/>
    </row>
    <row r="11" spans="1:9" ht="13.8" thickBot="1">
      <c r="A11" s="166" t="s">
        <v>120</v>
      </c>
      <c r="B11" s="169">
        <v>-3.5</v>
      </c>
      <c r="C11" s="168"/>
      <c r="D11" s="168">
        <v>-4.0999999999999996</v>
      </c>
      <c r="E11" s="168"/>
      <c r="F11" s="169">
        <v>-7.2</v>
      </c>
      <c r="G11" s="168"/>
      <c r="H11" s="168">
        <v>-7.3</v>
      </c>
      <c r="I11" s="253"/>
    </row>
    <row r="12" spans="1:9" ht="13.8" thickBot="1">
      <c r="A12" s="170" t="s">
        <v>121</v>
      </c>
      <c r="B12" s="171">
        <f>SUM(B6:B11)</f>
        <v>424.59999999999997</v>
      </c>
      <c r="C12" s="86"/>
      <c r="D12" s="171">
        <f>SUM(D6:D11)</f>
        <v>490.19999999999993</v>
      </c>
      <c r="E12" s="274"/>
      <c r="F12" s="171">
        <f>SUM(F6:F11)</f>
        <v>848.6</v>
      </c>
      <c r="G12" s="86"/>
      <c r="H12" s="171">
        <f>SUM(H6:H11)</f>
        <v>951.60000000000014</v>
      </c>
      <c r="I12" s="254"/>
    </row>
    <row r="13" spans="1:9" ht="13.8" thickBot="1"/>
    <row r="14" spans="1:9">
      <c r="A14" s="162" t="s">
        <v>122</v>
      </c>
      <c r="B14" s="163"/>
      <c r="C14" s="164"/>
      <c r="D14" s="164"/>
      <c r="E14" s="164"/>
      <c r="F14" s="164"/>
      <c r="G14" s="164"/>
      <c r="H14" s="164"/>
      <c r="I14" s="165"/>
    </row>
    <row r="15" spans="1:9">
      <c r="A15" s="166" t="s">
        <v>123</v>
      </c>
      <c r="B15" s="167">
        <v>102.6</v>
      </c>
      <c r="C15" s="168"/>
      <c r="D15" s="184">
        <v>126.2</v>
      </c>
      <c r="E15" s="184"/>
      <c r="F15" s="167">
        <v>212</v>
      </c>
      <c r="G15" s="168"/>
      <c r="H15" s="184">
        <v>243.8</v>
      </c>
      <c r="I15" s="253"/>
    </row>
    <row r="16" spans="1:9">
      <c r="A16" s="166" t="s">
        <v>124</v>
      </c>
      <c r="B16" s="169">
        <f>43.6+110.8</f>
        <v>154.4</v>
      </c>
      <c r="C16" s="168"/>
      <c r="D16" s="168">
        <v>166.3</v>
      </c>
      <c r="E16" s="168"/>
      <c r="F16" s="169">
        <f>84.5+214.8</f>
        <v>299.3</v>
      </c>
      <c r="G16" s="168"/>
      <c r="H16" s="168">
        <v>321.39999999999998</v>
      </c>
      <c r="I16" s="253"/>
    </row>
    <row r="17" spans="1:9">
      <c r="A17" s="166" t="s">
        <v>125</v>
      </c>
      <c r="B17" s="169">
        <v>136.1</v>
      </c>
      <c r="C17" s="168"/>
      <c r="D17" s="168">
        <v>153.80000000000001</v>
      </c>
      <c r="E17" s="168"/>
      <c r="F17" s="169">
        <v>273.3</v>
      </c>
      <c r="G17" s="168"/>
      <c r="H17" s="168">
        <v>306</v>
      </c>
      <c r="I17" s="253"/>
    </row>
    <row r="18" spans="1:9" ht="13.8" thickBot="1">
      <c r="A18" s="166" t="s">
        <v>126</v>
      </c>
      <c r="B18" s="169">
        <v>31.5</v>
      </c>
      <c r="C18" s="168"/>
      <c r="D18" s="168">
        <v>43.9</v>
      </c>
      <c r="E18" s="168"/>
      <c r="F18" s="169">
        <v>64</v>
      </c>
      <c r="G18" s="168"/>
      <c r="H18" s="168">
        <v>80.400000000000006</v>
      </c>
      <c r="I18" s="253"/>
    </row>
    <row r="19" spans="1:9" ht="13.8" thickBot="1">
      <c r="A19" s="170" t="s">
        <v>121</v>
      </c>
      <c r="B19" s="171">
        <f>SUM(B15:B18)</f>
        <v>424.6</v>
      </c>
      <c r="C19" s="86"/>
      <c r="D19" s="171">
        <f>SUM(D15:D18)</f>
        <v>490.2</v>
      </c>
      <c r="E19" s="274"/>
      <c r="F19" s="171">
        <f>SUM(F15:F18)</f>
        <v>848.6</v>
      </c>
      <c r="G19" s="86"/>
      <c r="H19" s="171">
        <f>SUM(H15:H18)</f>
        <v>951.6</v>
      </c>
      <c r="I19" s="254"/>
    </row>
    <row r="20" spans="1:9" ht="13.8" thickBot="1"/>
    <row r="21" spans="1:9" ht="13.8" thickBot="1">
      <c r="A21" s="172" t="s">
        <v>127</v>
      </c>
      <c r="B21" s="287" t="s">
        <v>128</v>
      </c>
      <c r="C21" s="288"/>
      <c r="D21" s="288"/>
      <c r="E21" s="288"/>
      <c r="F21" s="288"/>
      <c r="G21" s="288"/>
      <c r="H21" s="288"/>
      <c r="I21" s="289"/>
    </row>
    <row r="22" spans="1:9">
      <c r="A22" s="174" t="s">
        <v>87</v>
      </c>
      <c r="B22" s="175">
        <f>+' BRKR Combined P&amp;L'!F8</f>
        <v>490.2</v>
      </c>
      <c r="C22" s="176"/>
      <c r="D22" s="175">
        <v>443.7</v>
      </c>
      <c r="E22" s="175"/>
      <c r="F22" s="175">
        <f>+' BRKR Combined P&amp;L'!J8</f>
        <v>951.6</v>
      </c>
      <c r="G22" s="176"/>
      <c r="H22" s="175">
        <v>875.4</v>
      </c>
      <c r="I22" s="255"/>
    </row>
    <row r="23" spans="1:9">
      <c r="A23" s="177" t="s">
        <v>69</v>
      </c>
      <c r="B23" s="178"/>
      <c r="C23" s="178"/>
      <c r="D23" s="178"/>
      <c r="E23" s="178"/>
      <c r="F23" s="178"/>
      <c r="G23" s="178"/>
      <c r="H23" s="178"/>
      <c r="I23" s="179"/>
    </row>
    <row r="24" spans="1:9">
      <c r="A24" s="177" t="s">
        <v>91</v>
      </c>
      <c r="B24" s="237">
        <v>1.7</v>
      </c>
      <c r="C24" s="173"/>
      <c r="D24" s="180">
        <v>38.6</v>
      </c>
      <c r="E24" s="180"/>
      <c r="F24" s="237">
        <v>6</v>
      </c>
      <c r="G24" s="173"/>
      <c r="H24" s="180">
        <v>64.5</v>
      </c>
      <c r="I24" s="255"/>
    </row>
    <row r="25" spans="1:9">
      <c r="A25" s="177" t="s">
        <v>89</v>
      </c>
      <c r="B25" s="237">
        <v>-62.2</v>
      </c>
      <c r="C25" s="173"/>
      <c r="D25" s="180">
        <v>21.2</v>
      </c>
      <c r="E25" s="180"/>
      <c r="F25" s="237">
        <v>-98.4</v>
      </c>
      <c r="G25" s="173"/>
      <c r="H25" s="180">
        <v>44.7</v>
      </c>
      <c r="I25" s="255"/>
    </row>
    <row r="26" spans="1:9" ht="13.8" thickBot="1">
      <c r="A26" s="177" t="s">
        <v>88</v>
      </c>
      <c r="B26" s="238">
        <v>-5.0999999999999996</v>
      </c>
      <c r="C26" s="176"/>
      <c r="D26" s="181">
        <v>-13.3</v>
      </c>
      <c r="E26" s="275"/>
      <c r="F26" s="238">
        <v>-10.6</v>
      </c>
      <c r="G26" s="176"/>
      <c r="H26" s="181">
        <v>-33</v>
      </c>
      <c r="I26" s="255"/>
    </row>
    <row r="27" spans="1:9" ht="13.8" thickBot="1">
      <c r="A27" s="177" t="s">
        <v>70</v>
      </c>
      <c r="B27" s="239">
        <f>SUM(B24:B26)</f>
        <v>-65.599999999999994</v>
      </c>
      <c r="C27" s="176"/>
      <c r="D27" s="182">
        <f>SUM(D24:D26)</f>
        <v>46.5</v>
      </c>
      <c r="E27" s="180"/>
      <c r="F27" s="239">
        <f>SUM(F24:F26)</f>
        <v>-103</v>
      </c>
      <c r="G27" s="176"/>
      <c r="H27" s="182">
        <f>SUM(H24:H26)</f>
        <v>76.2</v>
      </c>
      <c r="I27" s="255"/>
    </row>
    <row r="28" spans="1:9">
      <c r="A28" s="174" t="s">
        <v>90</v>
      </c>
      <c r="B28" s="240">
        <f>+B22+B27</f>
        <v>424.6</v>
      </c>
      <c r="C28" s="176"/>
      <c r="D28" s="175">
        <f>+D22+D27</f>
        <v>490.2</v>
      </c>
      <c r="E28" s="175"/>
      <c r="F28" s="240">
        <f>+F22+F27</f>
        <v>848.6</v>
      </c>
      <c r="G28" s="176"/>
      <c r="H28" s="175">
        <f>+H22+H27</f>
        <v>951.6</v>
      </c>
      <c r="I28" s="255"/>
    </row>
    <row r="29" spans="1:9">
      <c r="A29" s="222" t="s">
        <v>133</v>
      </c>
      <c r="B29" s="234">
        <f>(B28-B22)/B22</f>
        <v>-0.1338229294165646</v>
      </c>
      <c r="C29" s="176"/>
      <c r="D29" s="225">
        <f>(D28-D22)/D22</f>
        <v>0.10480054090601758</v>
      </c>
      <c r="E29" s="225"/>
      <c r="F29" s="234">
        <f>(F28-F22)/F22</f>
        <v>-0.10823875577973939</v>
      </c>
      <c r="G29" s="176"/>
      <c r="H29" s="225">
        <f>(H28-H22)/H22</f>
        <v>8.7045921864290665E-2</v>
      </c>
      <c r="I29" s="255"/>
    </row>
    <row r="30" spans="1:9" ht="13.8" thickBot="1">
      <c r="A30" s="223" t="s">
        <v>132</v>
      </c>
      <c r="B30" s="262">
        <v>-0.127</v>
      </c>
      <c r="C30" s="183"/>
      <c r="D30" s="263">
        <v>4.8000000000000001E-2</v>
      </c>
      <c r="E30" s="263"/>
      <c r="F30" s="262">
        <v>-0.10299999999999999</v>
      </c>
      <c r="G30" s="183"/>
      <c r="H30" s="263">
        <v>5.0999999999999997E-2</v>
      </c>
      <c r="I30" s="256"/>
    </row>
    <row r="31" spans="1:9" ht="13.8" thickBot="1"/>
    <row r="32" spans="1:9" ht="16.2" thickBot="1">
      <c r="A32" s="172" t="s">
        <v>127</v>
      </c>
      <c r="B32" s="287" t="s">
        <v>151</v>
      </c>
      <c r="C32" s="288"/>
      <c r="D32" s="288"/>
      <c r="E32" s="288"/>
      <c r="F32" s="288"/>
      <c r="G32" s="288"/>
      <c r="H32" s="288"/>
      <c r="I32" s="289"/>
    </row>
    <row r="33" spans="1:13">
      <c r="A33" s="174" t="s">
        <v>87</v>
      </c>
      <c r="B33" s="175">
        <f>+D39</f>
        <v>442.4</v>
      </c>
      <c r="C33" s="176"/>
      <c r="D33" s="175">
        <v>402.4</v>
      </c>
      <c r="E33" s="175"/>
      <c r="F33" s="175">
        <f>+H39</f>
        <v>859.19999999999993</v>
      </c>
      <c r="G33" s="176"/>
      <c r="H33" s="175">
        <v>789.4</v>
      </c>
      <c r="I33" s="255"/>
    </row>
    <row r="34" spans="1:13">
      <c r="A34" s="177" t="s">
        <v>69</v>
      </c>
      <c r="B34" s="178"/>
      <c r="C34" s="178"/>
      <c r="D34" s="178"/>
      <c r="E34" s="178"/>
      <c r="F34" s="178"/>
      <c r="G34" s="178"/>
      <c r="H34" s="178"/>
      <c r="I34" s="179"/>
    </row>
    <row r="35" spans="1:13">
      <c r="A35" s="177" t="s">
        <v>91</v>
      </c>
      <c r="B35" s="237">
        <v>1.7</v>
      </c>
      <c r="C35" s="173"/>
      <c r="D35" s="180">
        <v>37.5</v>
      </c>
      <c r="E35" s="180"/>
      <c r="F35" s="237">
        <v>5.0999999999999996</v>
      </c>
      <c r="G35" s="173"/>
      <c r="H35" s="180">
        <v>63.5</v>
      </c>
      <c r="I35" s="255"/>
    </row>
    <row r="36" spans="1:13">
      <c r="A36" s="177" t="s">
        <v>89</v>
      </c>
      <c r="B36" s="237">
        <v>-56.2</v>
      </c>
      <c r="C36" s="173"/>
      <c r="D36" s="180">
        <v>13.7</v>
      </c>
      <c r="E36" s="180"/>
      <c r="F36" s="237">
        <v>-90.6</v>
      </c>
      <c r="G36" s="173"/>
      <c r="H36" s="180">
        <v>34.799999999999997</v>
      </c>
      <c r="I36" s="255"/>
    </row>
    <row r="37" spans="1:13" ht="13.8" thickBot="1">
      <c r="A37" s="177" t="s">
        <v>88</v>
      </c>
      <c r="B37" s="238">
        <v>-4.5999999999999996</v>
      </c>
      <c r="C37" s="176"/>
      <c r="D37" s="181">
        <v>-11.2</v>
      </c>
      <c r="E37" s="275"/>
      <c r="F37" s="238">
        <v>-8.9</v>
      </c>
      <c r="G37" s="176"/>
      <c r="H37" s="181">
        <v>-28.5</v>
      </c>
      <c r="I37" s="255"/>
    </row>
    <row r="38" spans="1:13" ht="13.8" thickBot="1">
      <c r="A38" s="177" t="s">
        <v>70</v>
      </c>
      <c r="B38" s="239">
        <f>SUM(B35:B37)</f>
        <v>-59.1</v>
      </c>
      <c r="C38" s="176"/>
      <c r="D38" s="182">
        <f>SUM(D35:D37)</f>
        <v>40</v>
      </c>
      <c r="E38" s="180"/>
      <c r="F38" s="239">
        <f>SUM(F35:F37)</f>
        <v>-94.4</v>
      </c>
      <c r="G38" s="176"/>
      <c r="H38" s="182">
        <f>SUM(H35:H37)</f>
        <v>69.8</v>
      </c>
      <c r="I38" s="255"/>
    </row>
    <row r="39" spans="1:13">
      <c r="A39" s="174" t="s">
        <v>90</v>
      </c>
      <c r="B39" s="240">
        <f>+B33+B38</f>
        <v>383.29999999999995</v>
      </c>
      <c r="C39" s="176"/>
      <c r="D39" s="175">
        <f>+D33+D38</f>
        <v>442.4</v>
      </c>
      <c r="E39" s="175"/>
      <c r="F39" s="240">
        <f>+F33+F38</f>
        <v>764.8</v>
      </c>
      <c r="G39" s="176"/>
      <c r="H39" s="175">
        <f>+H33+H38</f>
        <v>859.19999999999993</v>
      </c>
      <c r="I39" s="255"/>
    </row>
    <row r="40" spans="1:13">
      <c r="A40" s="222" t="s">
        <v>133</v>
      </c>
      <c r="B40" s="234">
        <f>(B39-B33)/B33</f>
        <v>-0.13358951175406877</v>
      </c>
      <c r="C40" s="176"/>
      <c r="D40" s="225">
        <f>(D39-D33)/D33</f>
        <v>9.9403578528827044E-2</v>
      </c>
      <c r="E40" s="225"/>
      <c r="F40" s="234">
        <f>(F39-F33)/F33</f>
        <v>-0.10986964618249533</v>
      </c>
      <c r="G40" s="176"/>
      <c r="H40" s="225">
        <f>(H39-H33)/H33</f>
        <v>8.8421586014694645E-2</v>
      </c>
      <c r="I40" s="255"/>
    </row>
    <row r="41" spans="1:13" ht="13.8" thickBot="1">
      <c r="A41" s="223" t="s">
        <v>132</v>
      </c>
      <c r="B41" s="262">
        <v>-0.127</v>
      </c>
      <c r="C41" s="183"/>
      <c r="D41" s="263">
        <v>3.4000000000000002E-2</v>
      </c>
      <c r="E41" s="263"/>
      <c r="F41" s="262">
        <v>-0.105</v>
      </c>
      <c r="G41" s="183"/>
      <c r="H41" s="263">
        <v>4.3999999999999997E-2</v>
      </c>
      <c r="I41" s="256"/>
    </row>
    <row r="42" spans="1:13" ht="13.8" thickBot="1"/>
    <row r="43" spans="1:13" ht="13.8" thickBot="1">
      <c r="A43" s="172" t="s">
        <v>127</v>
      </c>
      <c r="B43" s="287" t="s">
        <v>147</v>
      </c>
      <c r="C43" s="288"/>
      <c r="D43" s="288"/>
      <c r="E43" s="288"/>
      <c r="F43" s="288"/>
      <c r="G43" s="288"/>
      <c r="H43" s="288"/>
      <c r="I43" s="289"/>
    </row>
    <row r="44" spans="1:13">
      <c r="A44" s="174" t="s">
        <v>87</v>
      </c>
      <c r="B44" s="175">
        <f>+D50</f>
        <v>47.8</v>
      </c>
      <c r="C44" s="176"/>
      <c r="D44" s="175">
        <v>41.3</v>
      </c>
      <c r="E44" s="175"/>
      <c r="F44" s="175">
        <f>+H50</f>
        <v>92.4</v>
      </c>
      <c r="G44" s="176"/>
      <c r="H44" s="175">
        <v>86</v>
      </c>
      <c r="I44" s="255"/>
    </row>
    <row r="45" spans="1:13">
      <c r="A45" s="177" t="s">
        <v>69</v>
      </c>
      <c r="B45" s="241"/>
      <c r="C45" s="241"/>
      <c r="D45" s="241"/>
      <c r="E45" s="241"/>
      <c r="F45" s="241"/>
      <c r="G45" s="241"/>
      <c r="H45" s="241"/>
      <c r="I45" s="257"/>
      <c r="L45" s="280"/>
    </row>
    <row r="46" spans="1:13">
      <c r="A46" s="177" t="s">
        <v>91</v>
      </c>
      <c r="B46" s="237">
        <v>0</v>
      </c>
      <c r="C46" s="242"/>
      <c r="D46" s="237">
        <v>1</v>
      </c>
      <c r="E46" s="237"/>
      <c r="F46" s="237">
        <v>1</v>
      </c>
      <c r="G46" s="242"/>
      <c r="H46" s="237">
        <v>1</v>
      </c>
      <c r="I46" s="258"/>
      <c r="L46" s="280"/>
      <c r="M46" s="281"/>
    </row>
    <row r="47" spans="1:13">
      <c r="A47" s="177" t="s">
        <v>89</v>
      </c>
      <c r="B47" s="237">
        <v>-6</v>
      </c>
      <c r="C47" s="242"/>
      <c r="D47" s="237">
        <v>7.5</v>
      </c>
      <c r="E47" s="237"/>
      <c r="F47" s="237">
        <v>-7.9</v>
      </c>
      <c r="G47" s="242"/>
      <c r="H47" s="237">
        <v>9.9</v>
      </c>
      <c r="I47" s="258"/>
      <c r="L47" s="280"/>
      <c r="M47" s="281"/>
    </row>
    <row r="48" spans="1:13" ht="13.8" thickBot="1">
      <c r="A48" s="177" t="s">
        <v>88</v>
      </c>
      <c r="B48" s="238">
        <v>-0.5</v>
      </c>
      <c r="C48" s="243"/>
      <c r="D48" s="238">
        <v>-2</v>
      </c>
      <c r="E48" s="276"/>
      <c r="F48" s="238">
        <v>-1.7</v>
      </c>
      <c r="G48" s="243"/>
      <c r="H48" s="238">
        <v>-4.5</v>
      </c>
      <c r="I48" s="258"/>
      <c r="L48" s="280"/>
      <c r="M48" s="281"/>
    </row>
    <row r="49" spans="1:15" ht="13.8" thickBot="1">
      <c r="A49" s="177" t="s">
        <v>70</v>
      </c>
      <c r="B49" s="239">
        <f>SUM(B46:B48)</f>
        <v>-6.5</v>
      </c>
      <c r="C49" s="243"/>
      <c r="D49" s="239">
        <f>SUM(D46:D48)</f>
        <v>6.5</v>
      </c>
      <c r="E49" s="237"/>
      <c r="F49" s="239">
        <f>SUM(F46:F48)</f>
        <v>-8.6</v>
      </c>
      <c r="G49" s="243"/>
      <c r="H49" s="239">
        <f>SUM(H46:H48)</f>
        <v>6.4</v>
      </c>
      <c r="I49" s="258"/>
    </row>
    <row r="50" spans="1:15">
      <c r="A50" s="174" t="s">
        <v>90</v>
      </c>
      <c r="B50" s="240">
        <f>+B44+B49</f>
        <v>41.3</v>
      </c>
      <c r="C50" s="243"/>
      <c r="D50" s="240">
        <f>+D44+D49</f>
        <v>47.8</v>
      </c>
      <c r="E50" s="240"/>
      <c r="F50" s="240">
        <f>+F44+F49</f>
        <v>83.800000000000011</v>
      </c>
      <c r="G50" s="243"/>
      <c r="H50" s="240">
        <f>+H44+H49</f>
        <v>92.4</v>
      </c>
      <c r="I50" s="258"/>
      <c r="K50" s="235"/>
      <c r="L50" s="235"/>
      <c r="M50" s="235"/>
      <c r="N50" s="235"/>
      <c r="O50" s="235"/>
    </row>
    <row r="51" spans="1:15">
      <c r="A51" s="222" t="s">
        <v>133</v>
      </c>
      <c r="B51" s="234">
        <f>(B50-B44)/B44</f>
        <v>-0.13598326359832638</v>
      </c>
      <c r="C51" s="243"/>
      <c r="D51" s="234">
        <f>(D50-D44)/D44</f>
        <v>0.15738498789346247</v>
      </c>
      <c r="E51" s="234"/>
      <c r="F51" s="234">
        <f>(F50-F44)/F44</f>
        <v>-9.3073593073593003E-2</v>
      </c>
      <c r="G51" s="243"/>
      <c r="H51" s="234">
        <f>(H50-H44)/H44</f>
        <v>7.4418604651162859E-2</v>
      </c>
      <c r="I51" s="258"/>
      <c r="K51" s="236"/>
      <c r="L51" s="235"/>
      <c r="M51" s="235"/>
      <c r="N51" s="235"/>
      <c r="O51" s="235"/>
    </row>
    <row r="52" spans="1:15" ht="13.8" thickBot="1">
      <c r="A52" s="223" t="s">
        <v>132</v>
      </c>
      <c r="B52" s="262">
        <v>-0.125</v>
      </c>
      <c r="C52" s="244"/>
      <c r="D52" s="262">
        <v>0.182</v>
      </c>
      <c r="E52" s="262"/>
      <c r="F52" s="262">
        <v>-8.5000000000000006E-2</v>
      </c>
      <c r="G52" s="244"/>
      <c r="H52" s="262">
        <v>0.11600000000000001</v>
      </c>
      <c r="I52" s="259"/>
      <c r="K52" s="235"/>
      <c r="L52" s="235"/>
      <c r="M52" s="235"/>
      <c r="N52" s="235"/>
      <c r="O52" s="235"/>
    </row>
    <row r="53" spans="1:15">
      <c r="A53" s="224"/>
      <c r="B53" s="226"/>
      <c r="C53" s="176"/>
      <c r="D53" s="227"/>
      <c r="E53" s="227"/>
      <c r="F53" s="227"/>
      <c r="G53" s="227"/>
      <c r="H53" s="227"/>
      <c r="I53" s="173"/>
    </row>
    <row r="54" spans="1:15" ht="15.6">
      <c r="A54" s="228" t="s">
        <v>152</v>
      </c>
      <c r="B54" s="228"/>
      <c r="C54" s="228"/>
      <c r="D54" s="228"/>
      <c r="E54" s="228"/>
      <c r="F54" s="228"/>
      <c r="G54" s="228"/>
      <c r="H54" s="228"/>
    </row>
    <row r="55" spans="1:15">
      <c r="A55" s="228"/>
      <c r="B55" s="228"/>
      <c r="C55" s="228"/>
      <c r="D55" s="228"/>
      <c r="E55" s="228"/>
      <c r="F55" s="228"/>
      <c r="G55" s="228"/>
      <c r="H55" s="228"/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69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2020-08-03T17:06:43Z</cp:lastPrinted>
  <dcterms:created xsi:type="dcterms:W3CDTF">2001-02-22T14:58:12Z</dcterms:created>
  <dcterms:modified xsi:type="dcterms:W3CDTF">2020-08-03T18:55:33Z</dcterms:modified>
</cp:coreProperties>
</file>