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0\Q1 2020\Final Q1 2020 Docs\"/>
    </mc:Choice>
  </mc:AlternateContent>
  <xr:revisionPtr revIDLastSave="0" documentId="13_ncr:1_{0181D4F0-18AA-423C-A605-22DFCFF9E079}" xr6:coauthVersionLast="43" xr6:coauthVersionMax="43" xr10:uidLastSave="{00000000-0000-0000-0000-000000000000}"/>
  <bookViews>
    <workbookView xWindow="-108" yWindow="-108" windowWidth="23256" windowHeight="12576" tabRatio="879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1">' BRKR Combined P&amp;L'!$A$1:$J$41</definedName>
    <definedName name="_xlnm.Print_Area" localSheetId="2">'Cash Flow'!$A$1:$K$46</definedName>
    <definedName name="_xlnm.Print_Area" localSheetId="3">'Non GAAP Recon'!$A$1:$E$81</definedName>
    <definedName name="_xlnm.Print_Area" localSheetId="4">Revenue!$A$1:$E$53</definedName>
    <definedName name="_xlnm.Print_Titles" localSheetId="3">'Non GAAP Recon'!$1:$6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30" l="1"/>
  <c r="B27" i="130"/>
  <c r="D38" i="130"/>
  <c r="B38" i="130"/>
  <c r="B49" i="130"/>
  <c r="D49" i="130"/>
  <c r="F19" i="101" l="1"/>
  <c r="F17" i="101"/>
  <c r="G30" i="129" l="1"/>
  <c r="E30" i="129"/>
  <c r="D16" i="130" l="1"/>
  <c r="G41" i="129"/>
  <c r="G23" i="129"/>
  <c r="E41" i="129"/>
  <c r="E23" i="129"/>
  <c r="E43" i="129" l="1"/>
  <c r="E45" i="129" s="1"/>
  <c r="G43" i="129"/>
  <c r="G45" i="129" s="1"/>
  <c r="H30" i="101" l="1"/>
  <c r="H40" i="101" s="1"/>
  <c r="H15" i="101"/>
  <c r="H21" i="101" s="1"/>
  <c r="K41" i="129" l="1"/>
  <c r="I41" i="129"/>
  <c r="F15" i="101" l="1"/>
  <c r="D45" i="128" l="1"/>
  <c r="D48" i="128" s="1"/>
  <c r="B45" i="128" l="1"/>
  <c r="B48" i="128" s="1"/>
  <c r="D39" i="130" l="1"/>
  <c r="D28" i="130"/>
  <c r="D29" i="130" s="1"/>
  <c r="D50" i="130" l="1"/>
  <c r="D40" i="130"/>
  <c r="B33" i="130"/>
  <c r="B39" i="130" s="1"/>
  <c r="B40" i="130" s="1"/>
  <c r="D51" i="130" l="1"/>
  <c r="B44" i="130"/>
  <c r="B50" i="130" s="1"/>
  <c r="B51" i="130" s="1"/>
  <c r="F30" i="101" l="1"/>
  <c r="F40" i="101" s="1"/>
  <c r="B22" i="130" l="1"/>
  <c r="B28" i="128" l="1"/>
  <c r="J11" i="115"/>
  <c r="J17" i="115"/>
  <c r="H11" i="115"/>
  <c r="H17" i="115"/>
  <c r="D11" i="115"/>
  <c r="D17" i="115"/>
  <c r="B13" i="128"/>
  <c r="B28" i="130"/>
  <c r="B29" i="130" s="1"/>
  <c r="D19" i="130"/>
  <c r="B19" i="130"/>
  <c r="D12" i="130"/>
  <c r="B12" i="130"/>
  <c r="D28" i="128"/>
  <c r="K30" i="129"/>
  <c r="I30" i="129"/>
  <c r="F11" i="115"/>
  <c r="D73" i="128"/>
  <c r="B73" i="128"/>
  <c r="D56" i="128"/>
  <c r="B56" i="128"/>
  <c r="D40" i="128"/>
  <c r="B40" i="128"/>
  <c r="D13" i="128"/>
  <c r="F17" i="115"/>
  <c r="F21" i="101"/>
  <c r="B66" i="128" l="1"/>
  <c r="B65" i="128"/>
  <c r="B64" i="128"/>
  <c r="B63" i="128"/>
  <c r="D67" i="128"/>
  <c r="D19" i="115"/>
  <c r="B34" i="128"/>
  <c r="B41" i="128" s="1"/>
  <c r="B42" i="128" s="1"/>
  <c r="H19" i="115"/>
  <c r="J19" i="115"/>
  <c r="F19" i="115"/>
  <c r="F24" i="115" s="1"/>
  <c r="D34" i="128"/>
  <c r="D41" i="128" s="1"/>
  <c r="D42" i="128" s="1"/>
  <c r="B7" i="128" l="1"/>
  <c r="B15" i="128" s="1"/>
  <c r="B19" i="128" s="1"/>
  <c r="B22" i="128" s="1"/>
  <c r="D24" i="115"/>
  <c r="D27" i="115" s="1"/>
  <c r="D7" i="128"/>
  <c r="D15" i="128" s="1"/>
  <c r="D16" i="128" s="1"/>
  <c r="B67" i="128"/>
  <c r="H24" i="115"/>
  <c r="J24" i="115"/>
  <c r="D51" i="128"/>
  <c r="D57" i="128" s="1"/>
  <c r="F27" i="115"/>
  <c r="B16" i="128" l="1"/>
  <c r="B26" i="128"/>
  <c r="B30" i="128" s="1"/>
  <c r="F30" i="115"/>
  <c r="F35" i="115" s="1"/>
  <c r="D60" i="128" s="1"/>
  <c r="D68" i="128" s="1"/>
  <c r="H27" i="115"/>
  <c r="I23" i="129" s="1"/>
  <c r="D26" i="128"/>
  <c r="D30" i="128" s="1"/>
  <c r="D19" i="128"/>
  <c r="D22" i="128" s="1"/>
  <c r="D30" i="115"/>
  <c r="D34" i="115" s="1"/>
  <c r="B71" i="128"/>
  <c r="B51" i="128"/>
  <c r="B57" i="128" s="1"/>
  <c r="J27" i="115"/>
  <c r="F34" i="115" l="1"/>
  <c r="D71" i="128"/>
  <c r="D74" i="128" s="1"/>
  <c r="J30" i="115"/>
  <c r="J34" i="115" s="1"/>
  <c r="K23" i="129"/>
  <c r="H30" i="115"/>
  <c r="H35" i="115" s="1"/>
  <c r="D35" i="115"/>
  <c r="B60" i="128" s="1"/>
  <c r="B68" i="128" s="1"/>
  <c r="B74" i="128"/>
  <c r="I43" i="129"/>
  <c r="I45" i="129" s="1"/>
  <c r="J35" i="115" l="1"/>
  <c r="K43" i="129"/>
  <c r="K45" i="129" s="1"/>
  <c r="H34" i="115"/>
</calcChain>
</file>

<file path=xl/sharedStrings.xml><?xml version="1.0" encoding="utf-8"?>
<sst xmlns="http://schemas.openxmlformats.org/spreadsheetml/2006/main" count="234" uniqueCount="168">
  <si>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</si>
  <si>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</si>
  <si>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</si>
  <si>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</si>
  <si>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</si>
  <si>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</si>
  <si>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</si>
  <si>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</si>
  <si>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</si>
  <si>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</si>
  <si>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</si>
  <si>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</si>
  <si>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</si>
  <si>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LIABILITIES AND SHAREHOLDERS' EQUITY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</si>
  <si>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</si>
  <si>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</si>
  <si>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</si>
  <si>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</si>
  <si>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</si>
  <si>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</si>
  <si>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liabilities and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</si>
  <si>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</si>
  <si>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</si>
  <si>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</si>
  <si>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</si>
  <si>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</si>
  <si>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</si>
  <si>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</si>
  <si>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</si>
  <si>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</si>
  <si>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</si>
  <si>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</si>
  <si>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</si>
  <si>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</si>
  <si>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</si>
  <si>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</si>
  <si>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</si>
  <si>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</si>
  <si>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</si>
  <si>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</si>
  <si>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</si>
  <si>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</si>
  <si>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</si>
  <si>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</si>
  <si>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</si>
  <si>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</si>
  <si>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</si>
  <si>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</si>
  <si>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</si>
  <si>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</si>
  <si>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</si>
  <si>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</si>
  <si>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</si>
  <si>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</si>
  <si>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</si>
  <si>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</si>
  <si>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</si>
  <si>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</si>
  <si>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</si>
  <si>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</si>
  <si>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</si>
  <si>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</si>
  <si>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</si>
  <si>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</si>
  <si>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</si>
  <si>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</si>
  <si>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</si>
  <si>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</si>
  <si>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</si>
  <si>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</si>
  <si>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</si>
  <si>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</si>
  <si>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</si>
  <si>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</si>
  <si>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</si>
  <si>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</si>
  <si>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</si>
  <si>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</si>
  <si>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</si>
  <si>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Changes in operating assets and liabilities, net of acquisitions and divestitures:</t>
  </si>
  <si>
    <t>Income taxes payable, net</t>
  </si>
  <si>
    <t>Intangibles, net and other long-term assets</t>
  </si>
  <si>
    <t>Proceeds from revolving lines of credit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</si>
  <si>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</si>
  <si>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</si>
  <si>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</si>
  <si>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</si>
  <si>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</si>
  <si>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</si>
  <si>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</si>
  <si>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Non-GAAP Revenue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</si>
  <si>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</si>
  <si>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</si>
  <si>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</si>
  <si>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</si>
  <si>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</si>
  <si>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</si>
  <si>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</si>
  <si>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</si>
  <si>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</si>
  <si>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</si>
  <si>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</si>
  <si>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</si>
  <si>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Other non-cash expenses,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</si>
  <si>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</si>
  <si>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</si>
  <si>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</si>
  <si>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</si>
  <si>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</si>
  <si>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</si>
  <si>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</si>
  <si>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</si>
  <si>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Consolidated net income (loss)</t>
  </si>
  <si>
    <t>Net income (loss) attributable to Bruker Corporation</t>
  </si>
  <si>
    <t>Net income (loss) per common share attributable to</t>
  </si>
  <si>
    <t>Tax Impact of Non-GAAP Adjustments</t>
  </si>
  <si>
    <t>Interest and other income (expense), net</t>
  </si>
  <si>
    <t>Payment of contingent consideration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</si>
  <si>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</si>
  <si>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</si>
  <si>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</si>
  <si>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</si>
  <si>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</si>
  <si>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</si>
  <si>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</si>
  <si>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</si>
  <si>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</si>
  <si>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</si>
  <si>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</si>
  <si>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</si>
  <si>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</si>
  <si>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Total Bruker</t>
  </si>
  <si>
    <t>Net cash provided by operating activities</t>
  </si>
  <si>
    <t>Miroslava Minkova, Director, Investor Relations &amp; Corporate Development</t>
  </si>
  <si>
    <t>Redeemable noncontrolling interest</t>
  </si>
  <si>
    <t xml:space="preserve">   Organic Revenue Growth</t>
  </si>
  <si>
    <t xml:space="preserve">   Revenue Growth</t>
  </si>
  <si>
    <t>Operating lease assets</t>
  </si>
  <si>
    <t>Operating lease liabilities</t>
  </si>
  <si>
    <t>Short-term investments</t>
  </si>
  <si>
    <t>Cash Payments to noncontrolling interest</t>
  </si>
  <si>
    <t>Reconciliation of GAAP and Non-GAAP Selling, General and Administrative (SG&amp;A) Expenses</t>
  </si>
  <si>
    <t>GAAP SG&amp;A Expenses</t>
  </si>
  <si>
    <t>Non-GAAP SG&amp;A Expenses</t>
  </si>
  <si>
    <t>Email:   Investor.Relations@bruker.com</t>
  </si>
  <si>
    <t>REVENUE  (unaudited)</t>
  </si>
  <si>
    <t>Repayment of 2012 Note Purchase Agreement</t>
  </si>
  <si>
    <t>Payment of dividends to common stockholders</t>
  </si>
  <si>
    <t>Net cash used in investing activities</t>
  </si>
  <si>
    <t>Net cash provided by (used in) financing activities</t>
  </si>
  <si>
    <t>U.S. Tax Reform - Toll Charge</t>
  </si>
  <si>
    <t>BEST, net of Intercompany Eliminations</t>
  </si>
  <si>
    <t>CONDENSED CONSOLIDATED BALANCE SHEETS</t>
  </si>
  <si>
    <t>CONDENSED CONSOLIDATED STATEMENTS OF OPERATIONS</t>
  </si>
  <si>
    <t>CONDENSED CONSOLIDATED STATEMENTS OF CASH FLOWS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</si>
  <si>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</si>
  <si>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Life Science and BSI Nano Segments as presented in our 2019 Form 10-K.</t>
    </r>
  </si>
  <si>
    <t>March 31,</t>
  </si>
  <si>
    <t>Six Months Ended</t>
  </si>
  <si>
    <t>June 30,</t>
  </si>
  <si>
    <t xml:space="preserve">Six Months Ended </t>
  </si>
  <si>
    <t>2019</t>
  </si>
  <si>
    <t>Three Months Ended March 31,</t>
  </si>
  <si>
    <t>Proceeds (Repayment) of other debt, net</t>
  </si>
  <si>
    <t>Net proceeds from cross-currency swap agreements</t>
  </si>
  <si>
    <t xml:space="preserve">Days Inventory Outstanding is calculated as follows: GAAP Average Inventory balance divided by (GAAP Revenue less Non-GAAP Gross Profit (defined above)) </t>
  </si>
  <si>
    <t>Days Payable Outstanding is calculated as follows:  GAAP Average Accounts Payable balance divided by (GAAP Revenue less Non-GAAP Gross Profit (defined above) plus the Change in GAAP Inventory balance)</t>
  </si>
  <si>
    <t>Days Sales Outstanding is calculated as follows:  GAAP Average Accounts Receivable balance divided by GAAP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</si>
</sst>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7" formatCode="_(* #,##0.0000_);_(* \(#,##0.0000\);_(* &quot;-&quot;??_);_(@_)"/>
  </numFmts>
  <fonts count="23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4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0" fontId="2" fillId="0" borderId="1" xfId="27" applyFont="1" applyBorder="1" applyAlignment="1">
      <alignment horizontal="center"/>
    </xf>
    <xf numFmtId="0" fontId="6" fillId="0" borderId="0" xfId="27" applyFont="1"/>
    <xf numFmtId="42" fontId="3" fillId="0" borderId="0" xfId="27" applyNumberFormat="1" applyFont="1" applyFill="1" applyBorder="1"/>
    <xf numFmtId="166" fontId="2" fillId="0" borderId="0" xfId="27" applyNumberFormat="1" applyFont="1" applyBorder="1" applyAlignment="1">
      <alignment horizontal="center"/>
    </xf>
    <xf numFmtId="166" fontId="2" fillId="0" borderId="0" xfId="27" quotePrefix="1" applyNumberFormat="1" applyFont="1" applyBorder="1" applyAlignment="1">
      <alignment horizontal="center"/>
    </xf>
    <xf numFmtId="167" fontId="3" fillId="0" borderId="0" xfId="1" applyNumberFormat="1" applyFont="1"/>
    <xf numFmtId="167" fontId="3" fillId="0" borderId="0" xfId="1" applyNumberFormat="1" applyFont="1" applyBorder="1"/>
    <xf numFmtId="167" fontId="3" fillId="0" borderId="0" xfId="1" applyNumberFormat="1" applyFont="1" applyFill="1"/>
    <xf numFmtId="168" fontId="3" fillId="0" borderId="0" xfId="27" applyNumberFormat="1" applyFont="1"/>
    <xf numFmtId="168" fontId="3" fillId="0" borderId="0" xfId="27" applyNumberFormat="1" applyFont="1" applyFill="1" applyBorder="1"/>
    <xf numFmtId="168" fontId="3" fillId="0" borderId="0" xfId="27" applyNumberFormat="1" applyFont="1" applyBorder="1"/>
    <xf numFmtId="168" fontId="3" fillId="0" borderId="2" xfId="27" applyNumberFormat="1" applyFont="1" applyFill="1" applyBorder="1"/>
    <xf numFmtId="167" fontId="3" fillId="0" borderId="0" xfId="1" applyNumberFormat="1" applyFont="1" applyFill="1" applyBorder="1" applyAlignment="1">
      <alignment horizontal="right"/>
    </xf>
    <xf numFmtId="37" fontId="3" fillId="0" borderId="0" xfId="27" applyNumberFormat="1" applyFont="1" applyFill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165" fontId="3" fillId="0" borderId="0" xfId="27" applyNumberFormat="1" applyFont="1" applyBorder="1"/>
    <xf numFmtId="0" fontId="3" fillId="0" borderId="0" xfId="27" applyFont="1" applyBorder="1" applyAlignment="1"/>
    <xf numFmtId="0" fontId="3" fillId="0" borderId="0" xfId="0" applyFont="1" applyFill="1"/>
    <xf numFmtId="0" fontId="2" fillId="0" borderId="0" xfId="0" applyNumberFormat="1" applyFont="1" applyFill="1" applyBorder="1"/>
    <xf numFmtId="169" fontId="3" fillId="0" borderId="0" xfId="27" applyNumberFormat="1" applyFont="1"/>
    <xf numFmtId="170" fontId="3" fillId="0" borderId="0" xfId="27" applyNumberFormat="1" applyFont="1" applyFill="1" applyBorder="1" applyAlignment="1">
      <alignment horizontal="right"/>
    </xf>
    <xf numFmtId="167" fontId="3" fillId="0" borderId="0" xfId="2" applyNumberFormat="1" applyFont="1" applyBorder="1"/>
    <xf numFmtId="168" fontId="3" fillId="0" borderId="0" xfId="2" applyNumberFormat="1" applyFont="1" applyFill="1" applyBorder="1" applyAlignment="1">
      <alignment horizontal="right"/>
    </xf>
    <xf numFmtId="168" fontId="3" fillId="0" borderId="0" xfId="2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4" fontId="3" fillId="0" borderId="0" xfId="30" applyNumberFormat="1" applyFont="1" applyFill="1" applyBorder="1"/>
    <xf numFmtId="168" fontId="3" fillId="0" borderId="0" xfId="2" applyNumberFormat="1" applyFont="1" applyFill="1" applyBorder="1" applyAlignment="1">
      <alignment horizontal="center"/>
    </xf>
    <xf numFmtId="168" fontId="3" fillId="0" borderId="0" xfId="2" applyNumberFormat="1" applyFont="1" applyBorder="1"/>
    <xf numFmtId="44" fontId="3" fillId="0" borderId="0" xfId="14" applyFont="1" applyFill="1" applyBorder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169" fontId="3" fillId="2" borderId="0" xfId="12" applyNumberFormat="1" applyFont="1" applyFill="1"/>
    <xf numFmtId="167" fontId="3" fillId="2" borderId="0" xfId="1" applyNumberFormat="1" applyFont="1" applyFill="1"/>
    <xf numFmtId="167" fontId="3" fillId="2" borderId="1" xfId="1" applyNumberFormat="1" applyFont="1" applyFill="1" applyBorder="1"/>
    <xf numFmtId="167" fontId="3" fillId="2" borderId="4" xfId="1" applyNumberFormat="1" applyFont="1" applyFill="1" applyBorder="1"/>
    <xf numFmtId="0" fontId="3" fillId="2" borderId="0" xfId="0" applyFont="1" applyFill="1"/>
    <xf numFmtId="0" fontId="3" fillId="2" borderId="0" xfId="0" applyFont="1" applyFill="1" applyBorder="1"/>
    <xf numFmtId="167" fontId="3" fillId="2" borderId="0" xfId="1" applyNumberFormat="1" applyFont="1" applyFill="1" applyBorder="1"/>
    <xf numFmtId="0" fontId="8" fillId="2" borderId="0" xfId="0" applyFont="1" applyFill="1"/>
    <xf numFmtId="0" fontId="16" fillId="2" borderId="0" xfId="0" applyFont="1" applyFill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7" fillId="2" borderId="0" xfId="0" applyFont="1" applyFill="1"/>
    <xf numFmtId="0" fontId="16" fillId="2" borderId="0" xfId="0" applyFont="1" applyFill="1" applyAlignment="1">
      <alignment vertical="top" wrapText="1" readingOrder="1"/>
    </xf>
    <xf numFmtId="0" fontId="18" fillId="2" borderId="0" xfId="0" applyFont="1" applyFill="1"/>
    <xf numFmtId="0" fontId="18" fillId="2" borderId="6" xfId="0" applyFont="1" applyFill="1" applyBorder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168" fontId="3" fillId="2" borderId="0" xfId="27" applyNumberFormat="1" applyFont="1" applyFill="1"/>
    <xf numFmtId="167" fontId="3" fillId="2" borderId="0" xfId="2" applyNumberFormat="1" applyFont="1" applyFill="1" applyBorder="1"/>
    <xf numFmtId="168" fontId="3" fillId="2" borderId="5" xfId="27" applyNumberFormat="1" applyFont="1" applyFill="1" applyBorder="1"/>
    <xf numFmtId="165" fontId="3" fillId="2" borderId="0" xfId="27" applyNumberFormat="1" applyFont="1" applyFill="1"/>
    <xf numFmtId="0" fontId="0" fillId="2" borderId="0" xfId="0" applyFill="1" applyBorder="1"/>
    <xf numFmtId="169" fontId="16" fillId="2" borderId="0" xfId="12" applyNumberFormat="1" applyFont="1" applyFill="1"/>
    <xf numFmtId="167" fontId="16" fillId="2" borderId="0" xfId="1" applyNumberFormat="1" applyFont="1" applyFill="1"/>
    <xf numFmtId="167" fontId="16" fillId="2" borderId="0" xfId="1" applyNumberFormat="1" applyFont="1" applyFill="1" applyAlignment="1">
      <alignment horizontal="right"/>
    </xf>
    <xf numFmtId="175" fontId="16" fillId="2" borderId="0" xfId="0" applyNumberFormat="1" applyFont="1" applyFill="1"/>
    <xf numFmtId="173" fontId="16" fillId="2" borderId="0" xfId="0" applyNumberFormat="1" applyFont="1" applyFill="1"/>
    <xf numFmtId="171" fontId="16" fillId="2" borderId="0" xfId="0" applyNumberFormat="1" applyFont="1" applyFill="1"/>
    <xf numFmtId="0" fontId="16" fillId="2" borderId="3" xfId="0" applyFont="1" applyFill="1" applyBorder="1"/>
    <xf numFmtId="0" fontId="16" fillId="2" borderId="9" xfId="0" applyFont="1" applyFill="1" applyBorder="1"/>
    <xf numFmtId="167" fontId="16" fillId="2" borderId="0" xfId="1" applyNumberFormat="1" applyFont="1" applyFill="1" applyBorder="1"/>
    <xf numFmtId="167" fontId="16" fillId="2" borderId="3" xfId="1" applyNumberFormat="1" applyFont="1" applyFill="1" applyBorder="1"/>
    <xf numFmtId="0" fontId="0" fillId="2" borderId="0" xfId="0" applyFill="1"/>
    <xf numFmtId="167" fontId="3" fillId="2" borderId="1" xfId="3" applyNumberFormat="1" applyFont="1" applyFill="1" applyBorder="1"/>
    <xf numFmtId="167" fontId="3" fillId="2" borderId="0" xfId="3" applyNumberFormat="1" applyFont="1" applyFill="1"/>
    <xf numFmtId="0" fontId="2" fillId="2" borderId="3" xfId="0" quotePrefix="1" applyNumberFormat="1" applyFont="1" applyFill="1" applyBorder="1" applyAlignment="1">
      <alignment horizontal="center"/>
    </xf>
    <xf numFmtId="0" fontId="3" fillId="2" borderId="0" xfId="27" applyFont="1" applyFill="1" applyBorder="1" applyAlignment="1"/>
    <xf numFmtId="0" fontId="3" fillId="2" borderId="0" xfId="27" applyFont="1" applyFill="1"/>
    <xf numFmtId="0" fontId="2" fillId="2" borderId="9" xfId="27" applyFont="1" applyFill="1" applyBorder="1" applyAlignment="1">
      <alignment horizontal="center"/>
    </xf>
    <xf numFmtId="0" fontId="19" fillId="2" borderId="0" xfId="0" applyFont="1" applyFill="1" applyAlignment="1">
      <alignment vertical="top" wrapText="1" readingOrder="1"/>
    </xf>
    <xf numFmtId="169" fontId="16" fillId="2" borderId="0" xfId="0" applyNumberFormat="1" applyFont="1" applyFill="1"/>
    <xf numFmtId="173" fontId="3" fillId="2" borderId="0" xfId="0" applyNumberFormat="1" applyFont="1" applyFill="1"/>
    <xf numFmtId="164" fontId="15" fillId="2" borderId="0" xfId="0" applyNumberFormat="1" applyFont="1" applyFill="1"/>
    <xf numFmtId="169" fontId="16" fillId="2" borderId="0" xfId="0" applyNumberFormat="1" applyFont="1" applyFill="1" applyBorder="1"/>
    <xf numFmtId="173" fontId="3" fillId="2" borderId="10" xfId="0" applyNumberFormat="1" applyFont="1" applyFill="1" applyBorder="1"/>
    <xf numFmtId="43" fontId="3" fillId="0" borderId="0" xfId="1" applyFont="1"/>
    <xf numFmtId="164" fontId="18" fillId="2" borderId="0" xfId="0" applyNumberFormat="1" applyFont="1" applyFill="1" applyBorder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8" fontId="3" fillId="2" borderId="0" xfId="27" applyNumberFormat="1" applyFont="1" applyFill="1" applyBorder="1"/>
    <xf numFmtId="42" fontId="3" fillId="2" borderId="0" xfId="27" applyNumberFormat="1" applyFont="1" applyFill="1" applyBorder="1"/>
    <xf numFmtId="43" fontId="3" fillId="0" borderId="0" xfId="27" applyNumberFormat="1" applyFont="1"/>
    <xf numFmtId="0" fontId="2" fillId="2" borderId="0" xfId="26" applyFont="1" applyFill="1" applyBorder="1" applyAlignment="1">
      <alignment horizontal="center"/>
    </xf>
    <xf numFmtId="0" fontId="3" fillId="2" borderId="0" xfId="26" applyFont="1" applyFill="1" applyBorder="1" applyAlignment="1">
      <alignment horizontal="center"/>
    </xf>
    <xf numFmtId="175" fontId="16" fillId="2" borderId="0" xfId="0" applyNumberFormat="1" applyFont="1" applyFill="1" applyBorder="1"/>
    <xf numFmtId="0" fontId="2" fillId="2" borderId="0" xfId="26" applyFont="1" applyFill="1" applyBorder="1"/>
    <xf numFmtId="0" fontId="17" fillId="2" borderId="0" xfId="0" applyFont="1" applyFill="1" applyBorder="1"/>
    <xf numFmtId="169" fontId="17" fillId="2" borderId="0" xfId="12" applyNumberFormat="1" applyFont="1" applyFill="1" applyBorder="1"/>
    <xf numFmtId="0" fontId="3" fillId="2" borderId="0" xfId="26" applyFont="1" applyFill="1" applyBorder="1"/>
    <xf numFmtId="0" fontId="16" fillId="2" borderId="0" xfId="26" applyFont="1" applyFill="1" applyBorder="1"/>
    <xf numFmtId="169" fontId="16" fillId="2" borderId="0" xfId="13" applyNumberFormat="1" applyFont="1" applyFill="1" applyBorder="1"/>
    <xf numFmtId="172" fontId="16" fillId="2" borderId="0" xfId="0" applyNumberFormat="1" applyFont="1" applyFill="1" applyBorder="1"/>
    <xf numFmtId="174" fontId="2" fillId="2" borderId="0" xfId="1" quotePrefix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vertical="top" wrapText="1" readingOrder="1"/>
    </xf>
    <xf numFmtId="169" fontId="16" fillId="2" borderId="0" xfId="12" applyNumberFormat="1" applyFont="1" applyFill="1" applyBorder="1"/>
    <xf numFmtId="164" fontId="18" fillId="2" borderId="3" xfId="0" applyNumberFormat="1" applyFont="1" applyFill="1" applyBorder="1"/>
    <xf numFmtId="167" fontId="3" fillId="2" borderId="0" xfId="3" applyNumberFormat="1" applyFont="1" applyFill="1" applyBorder="1"/>
    <xf numFmtId="0" fontId="18" fillId="2" borderId="6" xfId="25" applyFont="1" applyFill="1" applyBorder="1"/>
    <xf numFmtId="0" fontId="17" fillId="2" borderId="7" xfId="25" applyFont="1" applyFill="1" applyBorder="1"/>
    <xf numFmtId="0" fontId="16" fillId="2" borderId="7" xfId="25" applyFont="1" applyFill="1" applyBorder="1"/>
    <xf numFmtId="0" fontId="16" fillId="2" borderId="0" xfId="25" applyFont="1" applyFill="1" applyBorder="1"/>
    <xf numFmtId="0" fontId="16" fillId="2" borderId="3" xfId="25" applyFont="1" applyFill="1" applyBorder="1"/>
    <xf numFmtId="0" fontId="16" fillId="2" borderId="9" xfId="25" applyFont="1" applyFill="1" applyBorder="1"/>
    <xf numFmtId="169" fontId="3" fillId="2" borderId="9" xfId="13" applyNumberFormat="1" applyFont="1" applyFill="1" applyBorder="1"/>
    <xf numFmtId="0" fontId="17" fillId="2" borderId="8" xfId="25" applyFont="1" applyFill="1" applyBorder="1"/>
    <xf numFmtId="169" fontId="16" fillId="2" borderId="9" xfId="13" applyNumberFormat="1" applyFont="1" applyFill="1" applyBorder="1"/>
    <xf numFmtId="43" fontId="3" fillId="0" borderId="0" xfId="1" applyNumberFormat="1" applyFont="1" applyFill="1"/>
    <xf numFmtId="167" fontId="0" fillId="2" borderId="0" xfId="0" applyNumberFormat="1" applyFill="1"/>
    <xf numFmtId="164" fontId="3" fillId="2" borderId="0" xfId="29" applyNumberFormat="1" applyFont="1" applyFill="1" applyBorder="1"/>
    <xf numFmtId="0" fontId="2" fillId="2" borderId="0" xfId="27" applyFont="1" applyFill="1"/>
    <xf numFmtId="44" fontId="3" fillId="2" borderId="0" xfId="13" applyNumberFormat="1" applyFont="1" applyFill="1" applyBorder="1"/>
    <xf numFmtId="44" fontId="16" fillId="2" borderId="0" xfId="25" applyNumberFormat="1" applyFont="1" applyFill="1" applyBorder="1"/>
    <xf numFmtId="176" fontId="16" fillId="2" borderId="10" xfId="25" applyNumberFormat="1" applyFont="1" applyFill="1" applyBorder="1"/>
    <xf numFmtId="164" fontId="3" fillId="0" borderId="0" xfId="29" applyNumberFormat="1" applyFont="1"/>
    <xf numFmtId="168" fontId="3" fillId="0" borderId="0" xfId="3" applyNumberFormat="1" applyFont="1" applyFill="1" applyBorder="1" applyAlignment="1">
      <alignment horizontal="right"/>
    </xf>
    <xf numFmtId="167" fontId="3" fillId="0" borderId="0" xfId="3" applyNumberFormat="1" applyFont="1" applyBorder="1"/>
    <xf numFmtId="168" fontId="3" fillId="0" borderId="0" xfId="3" applyNumberFormat="1" applyFont="1" applyFill="1" applyBorder="1"/>
    <xf numFmtId="164" fontId="3" fillId="2" borderId="0" xfId="31" applyNumberFormat="1" applyFont="1" applyFill="1"/>
    <xf numFmtId="164" fontId="3" fillId="0" borderId="0" xfId="31" applyNumberFormat="1" applyFont="1" applyFill="1" applyBorder="1"/>
    <xf numFmtId="168" fontId="3" fillId="0" borderId="0" xfId="3" applyNumberFormat="1" applyFont="1" applyFill="1" applyBorder="1" applyAlignment="1">
      <alignment horizontal="center"/>
    </xf>
    <xf numFmtId="167" fontId="3" fillId="2" borderId="4" xfId="3" applyNumberFormat="1" applyFont="1" applyFill="1" applyBorder="1"/>
    <xf numFmtId="167" fontId="3" fillId="0" borderId="0" xfId="3" applyNumberFormat="1" applyFont="1" applyFill="1" applyBorder="1"/>
    <xf numFmtId="168" fontId="3" fillId="2" borderId="0" xfId="3" applyNumberFormat="1" applyFont="1" applyFill="1" applyBorder="1"/>
    <xf numFmtId="168" fontId="3" fillId="0" borderId="0" xfId="3" applyNumberFormat="1" applyFont="1" applyBorder="1"/>
    <xf numFmtId="164" fontId="3" fillId="2" borderId="0" xfId="31" applyNumberFormat="1" applyFont="1" applyFill="1" applyBorder="1"/>
    <xf numFmtId="44" fontId="3" fillId="2" borderId="2" xfId="13" applyFont="1" applyFill="1" applyBorder="1"/>
    <xf numFmtId="44" fontId="3" fillId="0" borderId="0" xfId="15" applyFont="1" applyFill="1" applyBorder="1"/>
    <xf numFmtId="44" fontId="3" fillId="2" borderId="0" xfId="15" applyFont="1" applyFill="1" applyBorder="1"/>
    <xf numFmtId="167" fontId="3" fillId="2" borderId="2" xfId="3" applyNumberFormat="1" applyFont="1" applyFill="1" applyBorder="1"/>
    <xf numFmtId="167" fontId="3" fillId="0" borderId="0" xfId="3" applyNumberFormat="1" applyFont="1" applyFill="1" applyBorder="1" applyAlignment="1">
      <alignment horizontal="right"/>
    </xf>
    <xf numFmtId="169" fontId="3" fillId="2" borderId="5" xfId="13" applyNumberFormat="1" applyFont="1" applyFill="1" applyBorder="1"/>
    <xf numFmtId="169" fontId="3" fillId="2" borderId="0" xfId="3" applyNumberFormat="1" applyFont="1" applyFill="1"/>
    <xf numFmtId="169" fontId="3" fillId="2" borderId="10" xfId="13" applyNumberFormat="1" applyFont="1" applyFill="1" applyBorder="1"/>
    <xf numFmtId="169" fontId="3" fillId="2" borderId="0" xfId="13" applyNumberFormat="1" applyFont="1" applyFill="1"/>
    <xf numFmtId="164" fontId="18" fillId="2" borderId="0" xfId="31" applyNumberFormat="1" applyFont="1" applyFill="1"/>
    <xf numFmtId="44" fontId="3" fillId="2" borderId="3" xfId="13" applyFont="1" applyFill="1" applyBorder="1"/>
    <xf numFmtId="10" fontId="3" fillId="2" borderId="0" xfId="29" applyNumberFormat="1" applyFont="1" applyFill="1" applyBorder="1"/>
    <xf numFmtId="165" fontId="1" fillId="2" borderId="0" xfId="1" applyNumberFormat="1" applyFont="1" applyFill="1"/>
    <xf numFmtId="168" fontId="1" fillId="2" borderId="0" xfId="27" applyNumberFormat="1" applyFont="1" applyFill="1" applyAlignment="1">
      <alignment horizontal="right"/>
    </xf>
    <xf numFmtId="167" fontId="1" fillId="2" borderId="1" xfId="2" applyNumberFormat="1" applyFont="1" applyFill="1" applyBorder="1"/>
    <xf numFmtId="167" fontId="1" fillId="2" borderId="0" xfId="2" applyNumberFormat="1" applyFont="1" applyFill="1"/>
    <xf numFmtId="167" fontId="1" fillId="2" borderId="2" xfId="1" applyNumberFormat="1" applyFont="1" applyFill="1" applyBorder="1"/>
    <xf numFmtId="0" fontId="16" fillId="2" borderId="0" xfId="26" applyFont="1" applyFill="1" applyBorder="1" applyAlignment="1">
      <alignment wrapText="1"/>
    </xf>
    <xf numFmtId="0" fontId="16" fillId="2" borderId="0" xfId="26" applyFont="1" applyFill="1" applyBorder="1" applyAlignment="1"/>
    <xf numFmtId="0" fontId="8" fillId="2" borderId="0" xfId="41" applyFont="1" applyFill="1"/>
    <xf numFmtId="0" fontId="1" fillId="2" borderId="0" xfId="41" applyFont="1" applyFill="1"/>
    <xf numFmtId="0" fontId="2" fillId="2" borderId="0" xfId="41" applyFont="1" applyFill="1" applyBorder="1" applyAlignment="1">
      <alignment horizontal="center"/>
    </xf>
    <xf numFmtId="0" fontId="1" fillId="2" borderId="0" xfId="41" applyFill="1"/>
    <xf numFmtId="0" fontId="16" fillId="2" borderId="0" xfId="41" applyFont="1" applyFill="1"/>
    <xf numFmtId="0" fontId="1" fillId="2" borderId="0" xfId="41" applyFont="1" applyFill="1" applyBorder="1" applyAlignment="1">
      <alignment horizontal="center"/>
    </xf>
    <xf numFmtId="165" fontId="15" fillId="2" borderId="6" xfId="1" applyNumberFormat="1" applyFont="1" applyFill="1" applyBorder="1" applyAlignment="1">
      <alignment horizontal="left"/>
    </xf>
    <xf numFmtId="165" fontId="2" fillId="2" borderId="9" xfId="1" applyNumberFormat="1" applyFont="1" applyFill="1" applyBorder="1" applyAlignment="1">
      <alignment horizontal="center"/>
    </xf>
    <xf numFmtId="0" fontId="1" fillId="2" borderId="9" xfId="41" applyFill="1" applyBorder="1"/>
    <xf numFmtId="0" fontId="1" fillId="2" borderId="11" xfId="41" applyFill="1" applyBorder="1"/>
    <xf numFmtId="165" fontId="1" fillId="2" borderId="7" xfId="1" applyNumberFormat="1" applyFont="1" applyFill="1" applyBorder="1"/>
    <xf numFmtId="169" fontId="1" fillId="2" borderId="0" xfId="12" applyNumberFormat="1" applyFont="1" applyFill="1" applyBorder="1"/>
    <xf numFmtId="167" fontId="0" fillId="2" borderId="0" xfId="1" applyNumberFormat="1" applyFont="1" applyFill="1" applyBorder="1"/>
    <xf numFmtId="167" fontId="1" fillId="2" borderId="0" xfId="1" applyNumberFormat="1" applyFont="1" applyFill="1" applyBorder="1"/>
    <xf numFmtId="0" fontId="15" fillId="2" borderId="8" xfId="41" applyFont="1" applyFill="1" applyBorder="1"/>
    <xf numFmtId="169" fontId="1" fillId="2" borderId="10" xfId="12" applyNumberFormat="1" applyFont="1" applyFill="1" applyBorder="1"/>
    <xf numFmtId="0" fontId="18" fillId="2" borderId="6" xfId="41" applyFont="1" applyFill="1" applyBorder="1"/>
    <xf numFmtId="0" fontId="1" fillId="2" borderId="0" xfId="41" applyFont="1" applyFill="1" applyBorder="1"/>
    <xf numFmtId="0" fontId="17" fillId="2" borderId="7" xfId="41" applyFont="1" applyFill="1" applyBorder="1"/>
    <xf numFmtId="169" fontId="1" fillId="2" borderId="0" xfId="42" applyNumberFormat="1" applyFont="1" applyFill="1" applyBorder="1"/>
    <xf numFmtId="0" fontId="16" fillId="2" borderId="0" xfId="41" applyFont="1" applyFill="1" applyBorder="1"/>
    <xf numFmtId="0" fontId="16" fillId="2" borderId="7" xfId="41" applyFont="1" applyFill="1" applyBorder="1"/>
    <xf numFmtId="0" fontId="20" fillId="2" borderId="0" xfId="41" applyFont="1" applyFill="1" applyBorder="1"/>
    <xf numFmtId="0" fontId="20" fillId="2" borderId="12" xfId="41" applyFont="1" applyFill="1" applyBorder="1"/>
    <xf numFmtId="167" fontId="1" fillId="2" borderId="0" xfId="43" applyNumberFormat="1" applyFont="1" applyFill="1" applyBorder="1"/>
    <xf numFmtId="167" fontId="16" fillId="2" borderId="3" xfId="43" applyNumberFormat="1" applyFont="1" applyFill="1" applyBorder="1"/>
    <xf numFmtId="167" fontId="1" fillId="2" borderId="10" xfId="43" applyNumberFormat="1" applyFont="1" applyFill="1" applyBorder="1"/>
    <xf numFmtId="0" fontId="16" fillId="2" borderId="3" xfId="41" applyFont="1" applyFill="1" applyBorder="1"/>
    <xf numFmtId="169" fontId="0" fillId="2" borderId="0" xfId="12" applyNumberFormat="1" applyFont="1" applyFill="1" applyBorder="1"/>
    <xf numFmtId="168" fontId="3" fillId="0" borderId="0" xfId="27" applyNumberFormat="1" applyFont="1" applyFill="1" applyAlignment="1">
      <alignment horizontal="right"/>
    </xf>
    <xf numFmtId="167" fontId="3" fillId="0" borderId="1" xfId="3" applyNumberFormat="1" applyFont="1" applyFill="1" applyBorder="1"/>
    <xf numFmtId="168" fontId="3" fillId="0" borderId="0" xfId="27" applyNumberFormat="1" applyFont="1" applyFill="1"/>
    <xf numFmtId="164" fontId="3" fillId="0" borderId="0" xfId="31" applyNumberFormat="1" applyFont="1" applyFill="1"/>
    <xf numFmtId="167" fontId="3" fillId="0" borderId="0" xfId="3" applyNumberFormat="1" applyFont="1" applyFill="1"/>
    <xf numFmtId="167" fontId="3" fillId="0" borderId="4" xfId="3" applyNumberFormat="1" applyFont="1" applyFill="1" applyBorder="1"/>
    <xf numFmtId="168" fontId="3" fillId="0" borderId="5" xfId="27" applyNumberFormat="1" applyFont="1" applyFill="1" applyBorder="1"/>
    <xf numFmtId="44" fontId="3" fillId="0" borderId="2" xfId="13" applyFont="1" applyFill="1" applyBorder="1"/>
    <xf numFmtId="165" fontId="3" fillId="0" borderId="0" xfId="27" applyNumberFormat="1" applyFont="1" applyFill="1"/>
    <xf numFmtId="167" fontId="3" fillId="0" borderId="2" xfId="3" applyNumberFormat="1" applyFont="1" applyFill="1" applyBorder="1"/>
    <xf numFmtId="167" fontId="3" fillId="0" borderId="0" xfId="1" applyNumberFormat="1" applyFont="1" applyFill="1" applyBorder="1"/>
    <xf numFmtId="43" fontId="3" fillId="2" borderId="0" xfId="1" applyFont="1" applyFill="1" applyBorder="1"/>
    <xf numFmtId="167" fontId="3" fillId="0" borderId="1" xfId="1" applyNumberFormat="1" applyFont="1" applyFill="1" applyBorder="1"/>
    <xf numFmtId="169" fontId="3" fillId="0" borderId="0" xfId="12" applyNumberFormat="1" applyFont="1" applyFill="1"/>
    <xf numFmtId="43" fontId="16" fillId="2" borderId="0" xfId="1" applyFont="1" applyFill="1" applyBorder="1"/>
    <xf numFmtId="0" fontId="1" fillId="2" borderId="0" xfId="0" applyFont="1" applyFill="1" applyBorder="1"/>
    <xf numFmtId="167" fontId="1" fillId="0" borderId="0" xfId="2" applyNumberFormat="1" applyFont="1" applyFill="1"/>
    <xf numFmtId="167" fontId="1" fillId="0" borderId="1" xfId="2" applyNumberFormat="1" applyFont="1" applyFill="1" applyBorder="1"/>
    <xf numFmtId="0" fontId="20" fillId="2" borderId="0" xfId="0" applyFont="1" applyFill="1"/>
    <xf numFmtId="0" fontId="20" fillId="2" borderId="9" xfId="0" applyFont="1" applyFill="1" applyBorder="1"/>
    <xf numFmtId="164" fontId="19" fillId="2" borderId="0" xfId="0" applyNumberFormat="1" applyFont="1" applyFill="1" applyBorder="1"/>
    <xf numFmtId="164" fontId="19" fillId="2" borderId="9" xfId="0" applyNumberFormat="1" applyFont="1" applyFill="1" applyBorder="1"/>
    <xf numFmtId="164" fontId="18" fillId="2" borderId="9" xfId="0" applyNumberFormat="1" applyFont="1" applyFill="1" applyBorder="1"/>
    <xf numFmtId="164" fontId="3" fillId="2" borderId="0" xfId="0" applyNumberFormat="1" applyFont="1" applyFill="1" applyBorder="1"/>
    <xf numFmtId="164" fontId="3" fillId="2" borderId="10" xfId="29" applyNumberFormat="1" applyFont="1" applyFill="1" applyBorder="1"/>
    <xf numFmtId="164" fontId="3" fillId="2" borderId="3" xfId="31" applyNumberFormat="1" applyFont="1" applyFill="1" applyBorder="1"/>
    <xf numFmtId="169" fontId="16" fillId="2" borderId="3" xfId="0" applyNumberFormat="1" applyFont="1" applyFill="1" applyBorder="1"/>
    <xf numFmtId="169" fontId="3" fillId="2" borderId="9" xfId="12" applyNumberFormat="1" applyFont="1" applyFill="1" applyBorder="1"/>
    <xf numFmtId="169" fontId="16" fillId="2" borderId="9" xfId="12" applyNumberFormat="1" applyFont="1" applyFill="1" applyBorder="1"/>
    <xf numFmtId="169" fontId="3" fillId="2" borderId="0" xfId="12" applyNumberFormat="1" applyFont="1" applyFill="1" applyBorder="1"/>
    <xf numFmtId="172" fontId="16" fillId="2" borderId="3" xfId="0" applyNumberFormat="1" applyFont="1" applyFill="1" applyBorder="1"/>
    <xf numFmtId="43" fontId="1" fillId="2" borderId="0" xfId="1" applyFont="1" applyFill="1" applyBorder="1"/>
    <xf numFmtId="9" fontId="3" fillId="0" borderId="0" xfId="29" applyNumberFormat="1" applyFont="1"/>
    <xf numFmtId="0" fontId="1" fillId="2" borderId="0" xfId="0" applyFont="1" applyFill="1"/>
    <xf numFmtId="0" fontId="1" fillId="0" borderId="0" xfId="27" applyFont="1"/>
    <xf numFmtId="44" fontId="3" fillId="0" borderId="0" xfId="27" applyNumberFormat="1" applyFont="1" applyFill="1"/>
    <xf numFmtId="167" fontId="1" fillId="0" borderId="0" xfId="3" applyNumberFormat="1" applyFont="1" applyFill="1"/>
    <xf numFmtId="0" fontId="0" fillId="0" borderId="0" xfId="0" applyFill="1" applyBorder="1"/>
    <xf numFmtId="10" fontId="3" fillId="2" borderId="0" xfId="0" applyNumberFormat="1" applyFont="1" applyFill="1" applyBorder="1"/>
    <xf numFmtId="164" fontId="0" fillId="0" borderId="0" xfId="29" applyNumberFormat="1" applyFont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164" fontId="1" fillId="2" borderId="0" xfId="29" applyNumberFormat="1" applyFont="1" applyFill="1" applyBorder="1"/>
    <xf numFmtId="164" fontId="16" fillId="2" borderId="0" xfId="41" applyNumberFormat="1" applyFont="1" applyFill="1" applyBorder="1"/>
    <xf numFmtId="164" fontId="16" fillId="2" borderId="0" xfId="44" applyNumberFormat="1" applyFont="1" applyFill="1" applyBorder="1"/>
    <xf numFmtId="0" fontId="1" fillId="2" borderId="0" xfId="41" applyFill="1" applyBorder="1"/>
    <xf numFmtId="43" fontId="16" fillId="2" borderId="12" xfId="1" applyFont="1" applyFill="1" applyBorder="1"/>
    <xf numFmtId="43" fontId="1" fillId="2" borderId="12" xfId="1" applyFont="1" applyFill="1" applyBorder="1"/>
    <xf numFmtId="168" fontId="3" fillId="0" borderId="0" xfId="0" applyNumberFormat="1" applyFont="1"/>
    <xf numFmtId="164" fontId="3" fillId="2" borderId="0" xfId="1" applyNumberFormat="1" applyFont="1" applyFill="1" applyBorder="1"/>
    <xf numFmtId="43" fontId="1" fillId="2" borderId="3" xfId="1" applyFont="1" applyFill="1" applyBorder="1"/>
    <xf numFmtId="0" fontId="16" fillId="2" borderId="10" xfId="0" applyFont="1" applyFill="1" applyBorder="1"/>
    <xf numFmtId="0" fontId="1" fillId="2" borderId="0" xfId="27" applyFont="1" applyFill="1"/>
    <xf numFmtId="165" fontId="3" fillId="0" borderId="0" xfId="1" applyNumberFormat="1" applyFont="1"/>
    <xf numFmtId="164" fontId="1" fillId="0" borderId="0" xfId="29" applyNumberFormat="1" applyFont="1" applyFill="1" applyBorder="1"/>
    <xf numFmtId="0" fontId="1" fillId="0" borderId="0" xfId="41" applyFill="1"/>
    <xf numFmtId="173" fontId="1" fillId="0" borderId="0" xfId="41" applyNumberFormat="1" applyFill="1"/>
    <xf numFmtId="167" fontId="1" fillId="0" borderId="0" xfId="43" applyNumberFormat="1" applyFont="1" applyFill="1" applyBorder="1"/>
    <xf numFmtId="167" fontId="16" fillId="0" borderId="3" xfId="43" applyNumberFormat="1" applyFont="1" applyFill="1" applyBorder="1"/>
    <xf numFmtId="167" fontId="1" fillId="0" borderId="10" xfId="43" applyNumberFormat="1" applyFont="1" applyFill="1" applyBorder="1"/>
    <xf numFmtId="169" fontId="1" fillId="0" borderId="0" xfId="42" applyNumberFormat="1" applyFont="1" applyFill="1" applyBorder="1"/>
    <xf numFmtId="0" fontId="20" fillId="0" borderId="0" xfId="41" applyFont="1" applyFill="1" applyBorder="1"/>
    <xf numFmtId="0" fontId="1" fillId="0" borderId="0" xfId="41" applyFont="1" applyFill="1" applyBorder="1"/>
    <xf numFmtId="0" fontId="16" fillId="0" borderId="0" xfId="41" applyFont="1" applyFill="1" applyBorder="1"/>
    <xf numFmtId="0" fontId="16" fillId="0" borderId="3" xfId="41" applyFont="1" applyFill="1" applyBorder="1"/>
    <xf numFmtId="167" fontId="16" fillId="0" borderId="0" xfId="1" applyNumberFormat="1" applyFont="1" applyFill="1" applyBorder="1"/>
    <xf numFmtId="177" fontId="0" fillId="0" borderId="0" xfId="0" applyNumberFormat="1"/>
    <xf numFmtId="43" fontId="16" fillId="0" borderId="0" xfId="1" applyFont="1" applyFill="1" applyBorder="1"/>
    <xf numFmtId="43" fontId="1" fillId="0" borderId="3" xfId="1" applyFont="1" applyFill="1" applyBorder="1"/>
    <xf numFmtId="164" fontId="3" fillId="0" borderId="0" xfId="0" applyNumberFormat="1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0" borderId="12" xfId="0" applyFont="1" applyFill="1" applyBorder="1"/>
    <xf numFmtId="0" fontId="3" fillId="2" borderId="11" xfId="25" applyFont="1" applyFill="1" applyBorder="1"/>
    <xf numFmtId="44" fontId="3" fillId="2" borderId="12" xfId="25" applyNumberFormat="1" applyFont="1" applyFill="1" applyBorder="1"/>
    <xf numFmtId="0" fontId="3" fillId="2" borderId="12" xfId="25" applyFont="1" applyFill="1" applyBorder="1"/>
    <xf numFmtId="0" fontId="3" fillId="2" borderId="13" xfId="25" applyFont="1" applyFill="1" applyBorder="1"/>
    <xf numFmtId="0" fontId="17" fillId="2" borderId="14" xfId="41" applyFont="1" applyFill="1" applyBorder="1" applyAlignment="1"/>
    <xf numFmtId="0" fontId="1" fillId="2" borderId="12" xfId="41" applyFill="1" applyBorder="1"/>
    <xf numFmtId="0" fontId="1" fillId="2" borderId="13" xfId="41" applyFill="1" applyBorder="1"/>
    <xf numFmtId="0" fontId="1" fillId="2" borderId="12" xfId="41" applyFont="1" applyFill="1" applyBorder="1"/>
    <xf numFmtId="0" fontId="1" fillId="2" borderId="13" xfId="41" applyFont="1" applyFill="1" applyBorder="1"/>
    <xf numFmtId="0" fontId="20" fillId="0" borderId="12" xfId="41" applyFont="1" applyFill="1" applyBorder="1"/>
    <xf numFmtId="0" fontId="1" fillId="0" borderId="12" xfId="41" applyFont="1" applyFill="1" applyBorder="1"/>
    <xf numFmtId="0" fontId="1" fillId="0" borderId="13" xfId="41" applyFont="1" applyFill="1" applyBorder="1"/>
    <xf numFmtId="0" fontId="1" fillId="2" borderId="0" xfId="0" applyFont="1" applyFill="1" applyBorder="1" applyAlignment="1">
      <alignment horizontal="left"/>
    </xf>
    <xf numFmtId="0" fontId="18" fillId="2" borderId="0" xfId="0" applyFont="1" applyFill="1" applyBorder="1"/>
    <xf numFmtId="169" fontId="16" fillId="2" borderId="0" xfId="42" applyNumberFormat="1" applyFont="1" applyFill="1" applyBorder="1"/>
    <xf numFmtId="164" fontId="1" fillId="0" borderId="3" xfId="29" applyNumberFormat="1" applyFont="1" applyFill="1" applyBorder="1"/>
    <xf numFmtId="164" fontId="1" fillId="2" borderId="3" xfId="29" applyNumberFormat="1" applyFont="1" applyFill="1" applyBorder="1"/>
    <xf numFmtId="0" fontId="2" fillId="0" borderId="3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6" fillId="2" borderId="0" xfId="26" applyFont="1" applyFill="1" applyBorder="1" applyAlignment="1">
      <alignment horizontal="left" wrapText="1"/>
    </xf>
    <xf numFmtId="165" fontId="2" fillId="2" borderId="0" xfId="1" applyNumberFormat="1" applyFont="1" applyFill="1" applyBorder="1" applyAlignment="1">
      <alignment horizontal="center"/>
    </xf>
    <xf numFmtId="0" fontId="17" fillId="2" borderId="15" xfId="41" applyFont="1" applyFill="1" applyBorder="1" applyAlignment="1">
      <alignment horizontal="center"/>
    </xf>
    <xf numFmtId="0" fontId="17" fillId="2" borderId="10" xfId="41" applyFont="1" applyFill="1" applyBorder="1" applyAlignment="1">
      <alignment horizontal="center"/>
    </xf>
    <xf numFmtId="0" fontId="17" fillId="2" borderId="14" xfId="41" applyFont="1" applyFill="1" applyBorder="1" applyAlignment="1">
      <alignment horizontal="center"/>
    </xf>
    <xf numFmtId="0" fontId="18" fillId="2" borderId="0" xfId="0" applyFont="1" applyFill="1" applyBorder="1" applyAlignment="1">
      <alignment vertical="top" wrapText="1" readingOrder="1"/>
    </xf>
    <xf numFmtId="169" fontId="3" fillId="2" borderId="3" xfId="13" applyNumberFormat="1" applyFont="1" applyFill="1" applyBorder="1"/>
    <xf numFmtId="167" fontId="16" fillId="0" borderId="3" xfId="1" applyNumberFormat="1" applyFont="1" applyFill="1" applyBorder="1"/>
  </cellXfs>
  <cellStyles count="45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3" xfId="7" xr:uid="{00000000-0005-0000-0000-000007000000}"/>
    <cellStyle name="Comma 4" xfId="8" xr:uid="{00000000-0005-0000-0000-000008000000}"/>
    <cellStyle name="Comma 4 2" xfId="9" xr:uid="{00000000-0005-0000-0000-000009000000}"/>
    <cellStyle name="Comma 5" xfId="10" xr:uid="{00000000-0005-0000-0000-00000A000000}"/>
    <cellStyle name="Comma 5 2" xfId="11" xr:uid="{00000000-0005-0000-0000-00000B000000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3" xfId="19" xr:uid="{00000000-0005-0000-0000-000014000000}"/>
    <cellStyle name="Currency 4" xfId="20" xr:uid="{00000000-0005-0000-0000-000015000000}"/>
    <cellStyle name="Currency 4 2" xfId="21" xr:uid="{00000000-0005-0000-0000-000016000000}"/>
    <cellStyle name="Currency 5" xfId="22" xr:uid="{00000000-0005-0000-0000-000017000000}"/>
    <cellStyle name="Currency 5 2" xfId="23" xr:uid="{00000000-0005-0000-0000-000018000000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3" xfId="41" xr:uid="{00000000-0005-0000-0000-00001C000000}"/>
    <cellStyle name="Normal 4" xfId="26" xr:uid="{00000000-0005-0000-0000-00001D000000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3" xfId="35" xr:uid="{00000000-0005-0000-0000-000027000000}"/>
    <cellStyle name="Percent 4" xfId="36" xr:uid="{00000000-0005-0000-0000-000028000000}"/>
    <cellStyle name="Percent 4 2" xfId="37" xr:uid="{00000000-0005-0000-0000-000029000000}"/>
    <cellStyle name="Percent 5" xfId="38" xr:uid="{00000000-0005-0000-0000-00002A000000}"/>
    <cellStyle name="Percent 5 2" xfId="39" xr:uid="{00000000-0005-0000-0000-00002B000000}"/>
    <cellStyle name="Standard_AXSGAAP_PL_BS_Q2_2001_h" xfId="40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showGridLines="0" tabSelected="1" zoomScaleNormal="100" workbookViewId="0">
      <selection activeCell="K17" sqref="K17"/>
    </sheetView>
  </sheetViews>
  <sheetFormatPr defaultColWidth="6.6640625" defaultRowHeight="13.2"/>
  <cols>
    <col min="1" max="2" width="2.6640625" style="1" customWidth="1"/>
    <col min="3" max="3" width="3.44140625" style="1" customWidth="1"/>
    <col min="4" max="4" width="6.6640625" style="1" customWidth="1"/>
    <col min="5" max="5" width="30.77734375" style="1" customWidth="1"/>
    <col min="6" max="6" width="15.33203125" style="1" customWidth="1"/>
    <col min="7" max="7" width="6.77734375" style="1" customWidth="1"/>
    <col min="8" max="8" width="15.33203125" style="1" customWidth="1"/>
    <col min="9" max="9" width="2.33203125" style="1" customWidth="1"/>
    <col min="10" max="10" width="6.6640625" style="1"/>
    <col min="11" max="11" width="11.88671875" style="1" customWidth="1"/>
    <col min="12" max="12" width="10.77734375" style="1" bestFit="1" customWidth="1"/>
    <col min="13" max="14" width="15.109375" style="1" bestFit="1" customWidth="1"/>
    <col min="15" max="15" width="6.6640625" style="1"/>
    <col min="16" max="16" width="10" style="1" bestFit="1" customWidth="1"/>
    <col min="17" max="17" width="8.6640625" style="1" bestFit="1" customWidth="1"/>
    <col min="18" max="18" width="6.6640625" style="1"/>
    <col min="19" max="19" width="10" style="1" bestFit="1" customWidth="1"/>
    <col min="20" max="16384" width="6.6640625" style="1"/>
  </cols>
  <sheetData>
    <row r="1" spans="1:19" ht="15.6">
      <c r="A1" s="45" t="s">
        <v>39</v>
      </c>
    </row>
    <row r="2" spans="1:19" ht="15.6">
      <c r="A2" s="45" t="s">
        <v>152</v>
      </c>
    </row>
    <row r="4" spans="1:19">
      <c r="A4" s="2" t="s">
        <v>36</v>
      </c>
      <c r="F4" s="16" t="s">
        <v>157</v>
      </c>
      <c r="G4" s="15"/>
      <c r="H4" s="16" t="s">
        <v>4</v>
      </c>
    </row>
    <row r="5" spans="1:19">
      <c r="F5" s="12">
        <v>2020</v>
      </c>
      <c r="H5" s="12">
        <v>2019</v>
      </c>
    </row>
    <row r="6" spans="1:19" ht="12" customHeight="1">
      <c r="F6" s="90" t="s">
        <v>5</v>
      </c>
      <c r="G6" s="30"/>
      <c r="H6" s="90" t="s">
        <v>5</v>
      </c>
    </row>
    <row r="7" spans="1:19" ht="12" customHeight="1">
      <c r="A7" s="2" t="s">
        <v>8</v>
      </c>
      <c r="F7" s="91"/>
      <c r="H7" s="91"/>
    </row>
    <row r="8" spans="1:19" ht="3.75" customHeight="1">
      <c r="D8" s="1">
        <v>279</v>
      </c>
      <c r="E8" s="13"/>
      <c r="F8" s="91"/>
      <c r="H8" s="91"/>
    </row>
    <row r="9" spans="1:19">
      <c r="A9" s="1" t="s">
        <v>9</v>
      </c>
      <c r="F9" s="91"/>
      <c r="H9" s="91"/>
    </row>
    <row r="10" spans="1:19">
      <c r="B10" s="1" t="s">
        <v>38</v>
      </c>
      <c r="F10" s="202">
        <v>795.5</v>
      </c>
      <c r="G10" s="20"/>
      <c r="H10" s="202">
        <v>678.3</v>
      </c>
      <c r="K10" s="20"/>
      <c r="M10" s="254"/>
      <c r="N10" s="17"/>
      <c r="O10" s="17"/>
      <c r="P10" s="17"/>
      <c r="Q10" s="17"/>
      <c r="R10" s="17"/>
    </row>
    <row r="11" spans="1:19">
      <c r="B11" s="234" t="s">
        <v>139</v>
      </c>
      <c r="F11" s="19">
        <v>56.2</v>
      </c>
      <c r="G11" s="20"/>
      <c r="H11" s="19">
        <v>6.6</v>
      </c>
      <c r="K11" s="20"/>
      <c r="M11" s="254"/>
      <c r="N11" s="17"/>
      <c r="O11" s="17"/>
      <c r="P11" s="17"/>
      <c r="Q11" s="17"/>
      <c r="R11" s="17"/>
    </row>
    <row r="12" spans="1:19">
      <c r="B12" s="1" t="s">
        <v>10</v>
      </c>
      <c r="F12" s="19">
        <v>325.5</v>
      </c>
      <c r="G12" s="20"/>
      <c r="H12" s="19">
        <v>362.2</v>
      </c>
      <c r="M12" s="254"/>
      <c r="N12" s="17"/>
      <c r="O12" s="17"/>
      <c r="P12" s="17"/>
      <c r="Q12" s="17"/>
      <c r="R12" s="17"/>
      <c r="S12" s="107"/>
    </row>
    <row r="13" spans="1:19">
      <c r="B13" s="1" t="s">
        <v>11</v>
      </c>
      <c r="F13" s="19">
        <v>625.5</v>
      </c>
      <c r="G13" s="20"/>
      <c r="H13" s="19">
        <v>577.20000000000005</v>
      </c>
      <c r="M13" s="254"/>
      <c r="N13" s="17"/>
      <c r="O13" s="17"/>
      <c r="P13" s="17"/>
      <c r="Q13" s="17"/>
      <c r="R13" s="17"/>
    </row>
    <row r="14" spans="1:19">
      <c r="B14" s="1" t="s">
        <v>0</v>
      </c>
      <c r="F14" s="212">
        <v>187.3</v>
      </c>
      <c r="G14" s="20"/>
      <c r="H14" s="212">
        <v>172</v>
      </c>
      <c r="L14" s="17"/>
      <c r="M14" s="17"/>
      <c r="N14" s="17"/>
      <c r="O14" s="17"/>
      <c r="P14" s="17"/>
      <c r="Q14" s="17"/>
      <c r="R14" s="17"/>
      <c r="S14" s="17"/>
    </row>
    <row r="15" spans="1:19">
      <c r="C15" s="1" t="s">
        <v>12</v>
      </c>
      <c r="F15" s="19">
        <f>SUM(F10:F14)</f>
        <v>1990</v>
      </c>
      <c r="G15" s="17"/>
      <c r="H15" s="19">
        <f>SUM(H10:H14)</f>
        <v>1796.3</v>
      </c>
      <c r="L15" s="17"/>
      <c r="M15" s="17"/>
      <c r="N15" s="17"/>
      <c r="O15" s="17"/>
      <c r="P15" s="17"/>
      <c r="Q15" s="17"/>
      <c r="R15" s="17"/>
      <c r="S15" s="17"/>
    </row>
    <row r="16" spans="1:19">
      <c r="F16" s="202"/>
      <c r="G16" s="20"/>
      <c r="H16" s="202"/>
      <c r="L16" s="17"/>
      <c r="M16" s="17"/>
      <c r="N16" s="17"/>
      <c r="O16" s="17"/>
      <c r="P16" s="17"/>
      <c r="Q16" s="17"/>
      <c r="R16" s="17"/>
      <c r="S16" s="17"/>
    </row>
    <row r="17" spans="1:19">
      <c r="A17" s="1" t="s">
        <v>30</v>
      </c>
      <c r="F17" s="53">
        <f>306.3+12.3</f>
        <v>318.60000000000002</v>
      </c>
      <c r="G17" s="17"/>
      <c r="H17" s="19">
        <v>306.10000000000002</v>
      </c>
      <c r="L17" s="17"/>
      <c r="M17" s="17"/>
      <c r="N17" s="17"/>
      <c r="O17" s="17"/>
      <c r="P17" s="17"/>
      <c r="Q17" s="17"/>
      <c r="R17" s="17"/>
      <c r="S17" s="17"/>
    </row>
    <row r="18" spans="1:19">
      <c r="A18" s="234" t="s">
        <v>137</v>
      </c>
      <c r="F18" s="19">
        <v>62.3</v>
      </c>
      <c r="G18" s="17"/>
      <c r="H18" s="19">
        <v>65.599999999999994</v>
      </c>
      <c r="L18" s="17"/>
      <c r="M18" s="17"/>
      <c r="N18" s="17"/>
      <c r="O18" s="17"/>
      <c r="P18" s="17"/>
      <c r="Q18" s="17"/>
      <c r="R18" s="17"/>
      <c r="S18" s="17"/>
    </row>
    <row r="19" spans="1:19" ht="13.95" customHeight="1">
      <c r="A19" s="1" t="s">
        <v>81</v>
      </c>
      <c r="F19" s="54">
        <f>603.3-12.3</f>
        <v>591</v>
      </c>
      <c r="G19" s="17"/>
      <c r="H19" s="212">
        <v>603.5</v>
      </c>
      <c r="L19" s="17"/>
      <c r="M19" s="17"/>
      <c r="N19" s="17"/>
      <c r="O19" s="17"/>
      <c r="P19" s="17"/>
      <c r="Q19" s="17"/>
      <c r="R19" s="17"/>
      <c r="S19" s="17"/>
    </row>
    <row r="20" spans="1:19">
      <c r="F20" s="21"/>
      <c r="G20" s="22"/>
      <c r="H20" s="21"/>
      <c r="L20" s="17"/>
      <c r="M20" s="17"/>
      <c r="N20" s="17"/>
      <c r="O20" s="17"/>
      <c r="P20" s="17"/>
      <c r="Q20" s="17"/>
      <c r="R20" s="17"/>
      <c r="S20" s="17"/>
    </row>
    <row r="21" spans="1:19" ht="13.8" thickBot="1">
      <c r="C21" s="1" t="s">
        <v>1</v>
      </c>
      <c r="D21" s="2"/>
      <c r="E21" s="2"/>
      <c r="F21" s="23">
        <f>F15+F17+F19+F18</f>
        <v>2961.9</v>
      </c>
      <c r="G21" s="21"/>
      <c r="H21" s="23">
        <f>H15+H17+H19+H18</f>
        <v>2771.5</v>
      </c>
      <c r="L21" s="17"/>
      <c r="M21" s="17"/>
      <c r="N21" s="17"/>
      <c r="O21" s="17"/>
      <c r="P21" s="17"/>
      <c r="Q21" s="17"/>
      <c r="R21" s="17"/>
      <c r="S21" s="17"/>
    </row>
    <row r="22" spans="1:19" ht="13.8" thickTop="1">
      <c r="F22" s="202" t="s">
        <v>5</v>
      </c>
      <c r="G22" s="20"/>
      <c r="H22" s="202" t="s">
        <v>5</v>
      </c>
      <c r="L22" s="17"/>
      <c r="M22" s="17"/>
      <c r="N22" s="17"/>
      <c r="O22" s="17"/>
      <c r="P22" s="17"/>
      <c r="Q22" s="17"/>
      <c r="R22" s="17"/>
      <c r="S22" s="17"/>
    </row>
    <row r="23" spans="1:19">
      <c r="A23" s="2" t="s">
        <v>13</v>
      </c>
      <c r="F23" s="202"/>
      <c r="G23" s="20"/>
      <c r="H23" s="202"/>
      <c r="L23" s="17"/>
      <c r="M23" s="17"/>
      <c r="N23" s="17"/>
      <c r="O23" s="17"/>
      <c r="P23" s="17"/>
      <c r="Q23" s="17"/>
      <c r="R23" s="17"/>
      <c r="S23" s="17"/>
    </row>
    <row r="24" spans="1:19" ht="13.8">
      <c r="D24" s="13"/>
      <c r="F24" s="202"/>
      <c r="G24" s="20"/>
      <c r="H24" s="202"/>
      <c r="L24" s="17"/>
      <c r="M24" s="17"/>
      <c r="N24" s="17"/>
      <c r="O24" s="17"/>
      <c r="P24" s="17"/>
      <c r="Q24" s="17"/>
      <c r="R24" s="17"/>
      <c r="S24" s="17"/>
    </row>
    <row r="25" spans="1:19">
      <c r="A25" s="1" t="s">
        <v>14</v>
      </c>
      <c r="F25" s="202" t="s">
        <v>5</v>
      </c>
      <c r="G25" s="20"/>
      <c r="H25" s="202" t="s">
        <v>5</v>
      </c>
      <c r="L25" s="17"/>
      <c r="M25" s="17"/>
      <c r="N25" s="17"/>
      <c r="O25" s="17"/>
      <c r="P25" s="17"/>
      <c r="Q25" s="17"/>
      <c r="R25" s="17"/>
      <c r="S25" s="17"/>
    </row>
    <row r="26" spans="1:19">
      <c r="B26" s="1" t="s">
        <v>73</v>
      </c>
      <c r="F26" s="213">
        <v>95.8</v>
      </c>
      <c r="G26" s="17"/>
      <c r="H26" s="213">
        <v>0.5</v>
      </c>
      <c r="K26" s="33"/>
      <c r="L26" s="17"/>
      <c r="M26" s="17"/>
      <c r="N26" s="17"/>
      <c r="O26" s="17"/>
      <c r="P26" s="17"/>
      <c r="Q26" s="17"/>
      <c r="R26" s="17"/>
      <c r="S26" s="17"/>
    </row>
    <row r="27" spans="1:19">
      <c r="B27" s="1" t="s">
        <v>15</v>
      </c>
      <c r="F27" s="19">
        <v>127</v>
      </c>
      <c r="G27" s="17"/>
      <c r="H27" s="19">
        <v>118.4</v>
      </c>
      <c r="L27" s="17"/>
      <c r="M27" s="17"/>
      <c r="N27" s="17"/>
      <c r="O27" s="17"/>
      <c r="P27" s="17"/>
      <c r="Q27" s="17"/>
      <c r="R27" s="17"/>
      <c r="S27" s="17"/>
    </row>
    <row r="28" spans="1:19">
      <c r="B28" s="1" t="s">
        <v>31</v>
      </c>
      <c r="F28" s="19">
        <v>141.80000000000001</v>
      </c>
      <c r="G28" s="17"/>
      <c r="H28" s="19">
        <v>137.9</v>
      </c>
      <c r="L28" s="17"/>
      <c r="M28" s="17"/>
      <c r="N28" s="17"/>
      <c r="O28" s="17"/>
      <c r="P28" s="17"/>
      <c r="Q28" s="17"/>
      <c r="R28" s="17"/>
      <c r="S28" s="17"/>
    </row>
    <row r="29" spans="1:19">
      <c r="B29" s="1" t="s">
        <v>16</v>
      </c>
      <c r="F29" s="212">
        <v>401.2</v>
      </c>
      <c r="G29" s="17"/>
      <c r="H29" s="212">
        <v>388.8</v>
      </c>
      <c r="L29" s="17"/>
      <c r="M29" s="17"/>
      <c r="N29" s="17"/>
      <c r="O29" s="17"/>
      <c r="P29" s="17"/>
      <c r="Q29" s="17"/>
      <c r="R29" s="17"/>
      <c r="S29" s="17"/>
    </row>
    <row r="30" spans="1:19">
      <c r="C30" s="1" t="s">
        <v>17</v>
      </c>
      <c r="F30" s="19">
        <f>SUM(F26:F29)</f>
        <v>765.8</v>
      </c>
      <c r="G30" s="17"/>
      <c r="H30" s="19">
        <f>SUM(H26:H29)</f>
        <v>645.6</v>
      </c>
      <c r="L30" s="17"/>
      <c r="M30" s="17"/>
      <c r="N30" s="17"/>
      <c r="O30" s="17"/>
      <c r="P30" s="17"/>
      <c r="Q30" s="17"/>
      <c r="R30" s="17"/>
      <c r="S30" s="17"/>
    </row>
    <row r="31" spans="1:19">
      <c r="D31" s="10"/>
      <c r="F31" s="202"/>
      <c r="G31" s="20"/>
      <c r="H31" s="202"/>
      <c r="L31" s="17"/>
      <c r="M31" s="17"/>
      <c r="N31" s="17"/>
      <c r="O31" s="17"/>
      <c r="P31" s="17"/>
      <c r="Q31" s="17"/>
      <c r="R31" s="17"/>
      <c r="S31" s="17"/>
    </row>
    <row r="32" spans="1:19">
      <c r="A32" s="1" t="s">
        <v>2</v>
      </c>
      <c r="F32" s="19">
        <v>914.8</v>
      </c>
      <c r="G32" s="17"/>
      <c r="H32" s="19">
        <v>812.8</v>
      </c>
      <c r="K32" s="33"/>
      <c r="L32" s="17"/>
      <c r="M32" s="17"/>
      <c r="N32" s="17"/>
      <c r="O32" s="17"/>
      <c r="P32" s="17"/>
      <c r="Q32" s="17"/>
      <c r="R32" s="17"/>
      <c r="S32" s="17"/>
    </row>
    <row r="33" spans="1:19">
      <c r="A33" s="234" t="s">
        <v>138</v>
      </c>
      <c r="F33" s="19">
        <v>44.3</v>
      </c>
      <c r="G33" s="17"/>
      <c r="H33" s="19">
        <v>47</v>
      </c>
      <c r="K33" s="33"/>
      <c r="L33" s="17"/>
      <c r="M33" s="17"/>
      <c r="N33" s="17"/>
      <c r="O33" s="17"/>
      <c r="P33" s="17"/>
      <c r="Q33" s="17"/>
      <c r="R33" s="17"/>
      <c r="S33" s="17"/>
    </row>
    <row r="34" spans="1:19">
      <c r="A34" s="1" t="s">
        <v>18</v>
      </c>
      <c r="F34" s="19">
        <v>312.39999999999998</v>
      </c>
      <c r="G34" s="17"/>
      <c r="H34" s="19">
        <v>327.9</v>
      </c>
      <c r="L34" s="17"/>
      <c r="M34" s="17"/>
      <c r="N34" s="17"/>
      <c r="O34" s="17"/>
      <c r="P34" s="17"/>
      <c r="Q34" s="17"/>
      <c r="R34" s="17"/>
      <c r="S34" s="17"/>
    </row>
    <row r="35" spans="1:19">
      <c r="F35" s="210"/>
      <c r="G35" s="17"/>
      <c r="H35" s="210"/>
      <c r="L35" s="17"/>
      <c r="M35" s="17"/>
      <c r="N35" s="17"/>
      <c r="O35" s="17"/>
      <c r="P35" s="17"/>
      <c r="Q35" s="17"/>
      <c r="R35" s="17"/>
      <c r="S35" s="17"/>
    </row>
    <row r="36" spans="1:19">
      <c r="A36" s="234" t="s">
        <v>134</v>
      </c>
      <c r="F36" s="58">
        <v>0</v>
      </c>
      <c r="G36" s="17"/>
      <c r="H36" s="210">
        <v>21.1</v>
      </c>
      <c r="L36" s="17"/>
      <c r="M36" s="17"/>
      <c r="N36" s="17"/>
      <c r="O36" s="17"/>
      <c r="P36" s="17"/>
      <c r="Q36" s="17"/>
      <c r="R36" s="17"/>
      <c r="S36" s="17"/>
    </row>
    <row r="37" spans="1:19">
      <c r="F37" s="210"/>
      <c r="G37" s="17"/>
      <c r="H37" s="210"/>
      <c r="L37" s="17"/>
      <c r="M37" s="17"/>
      <c r="N37" s="17"/>
      <c r="O37" s="17"/>
      <c r="P37" s="17"/>
      <c r="Q37" s="17"/>
      <c r="R37" s="17"/>
      <c r="S37" s="17"/>
    </row>
    <row r="38" spans="1:19">
      <c r="A38" s="1" t="s">
        <v>19</v>
      </c>
      <c r="F38" s="212">
        <v>924.6</v>
      </c>
      <c r="G38" s="18"/>
      <c r="H38" s="212">
        <v>917.1</v>
      </c>
      <c r="L38" s="17"/>
      <c r="M38" s="17"/>
      <c r="N38" s="17"/>
      <c r="O38" s="17"/>
      <c r="P38" s="17"/>
      <c r="Q38" s="17"/>
      <c r="R38" s="17"/>
      <c r="S38" s="17"/>
    </row>
    <row r="39" spans="1:19">
      <c r="F39" s="21"/>
      <c r="G39" s="20"/>
      <c r="H39" s="21"/>
      <c r="L39" s="17"/>
      <c r="M39" s="17"/>
      <c r="N39" s="17"/>
      <c r="O39" s="17"/>
      <c r="P39" s="17"/>
      <c r="Q39" s="17"/>
      <c r="R39" s="17"/>
      <c r="S39" s="17"/>
    </row>
    <row r="40" spans="1:19" ht="13.8" thickBot="1">
      <c r="C40" s="1" t="s">
        <v>20</v>
      </c>
      <c r="F40" s="23">
        <f>F30+F32+F34+F38+F36+F33</f>
        <v>2961.9</v>
      </c>
      <c r="G40" s="20"/>
      <c r="H40" s="23">
        <f>H30+H32+H34+H38+H36+H33</f>
        <v>2771.5</v>
      </c>
      <c r="L40" s="17"/>
      <c r="M40" s="17"/>
      <c r="N40" s="17"/>
      <c r="O40" s="17"/>
      <c r="P40" s="17"/>
      <c r="Q40" s="17"/>
      <c r="R40" s="17"/>
      <c r="S40" s="17"/>
    </row>
    <row r="41" spans="1:19" ht="13.8" thickTop="1">
      <c r="F41" s="25"/>
      <c r="H41" s="25"/>
      <c r="L41" s="17"/>
      <c r="M41" s="17"/>
      <c r="N41" s="17"/>
      <c r="O41" s="17"/>
      <c r="P41" s="17"/>
      <c r="Q41" s="17"/>
      <c r="R41" s="17"/>
      <c r="S41" s="17"/>
    </row>
    <row r="42" spans="1:19">
      <c r="F42" s="10"/>
      <c r="L42" s="17"/>
      <c r="M42" s="17"/>
      <c r="N42" s="17"/>
      <c r="O42" s="17"/>
      <c r="P42" s="17"/>
      <c r="Q42" s="17"/>
      <c r="R42" s="17"/>
      <c r="S42" s="17"/>
    </row>
    <row r="43" spans="1:19">
      <c r="F43" s="202"/>
      <c r="H43" s="20"/>
    </row>
    <row r="44" spans="1:19">
      <c r="F44" s="10"/>
    </row>
    <row r="45" spans="1:19">
      <c r="F45" s="235"/>
    </row>
    <row r="46" spans="1:19">
      <c r="F46" s="10"/>
    </row>
    <row r="49" spans="1:11" ht="13.8">
      <c r="A49" s="46" t="s">
        <v>40</v>
      </c>
      <c r="B49" s="47"/>
      <c r="F49" s="233" t="s">
        <v>133</v>
      </c>
      <c r="G49" s="91"/>
      <c r="H49" s="91"/>
      <c r="I49" s="91"/>
      <c r="J49" s="91"/>
      <c r="K49" s="91"/>
    </row>
    <row r="50" spans="1:11" ht="13.8">
      <c r="A50" s="46"/>
      <c r="B50" s="47"/>
      <c r="F50" s="91" t="s">
        <v>94</v>
      </c>
      <c r="G50" s="91"/>
      <c r="H50" s="91"/>
      <c r="I50" s="91"/>
      <c r="J50" s="91"/>
      <c r="K50" s="91"/>
    </row>
    <row r="51" spans="1:11" ht="13.8">
      <c r="A51" s="46"/>
      <c r="B51" s="47"/>
      <c r="F51" s="253" t="s">
        <v>144</v>
      </c>
      <c r="G51" s="91"/>
      <c r="H51" s="91"/>
      <c r="I51" s="91"/>
      <c r="J51" s="91"/>
      <c r="K51" s="91"/>
    </row>
  </sheetData>
  <phoneticPr fontId="4" type="noConversion"/>
  <pageMargins left="0.7" right="0.7" top="1" bottom="1" header="0.5" footer="0.5"/>
  <pageSetup scale="87" orientation="portrait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1"/>
  <sheetViews>
    <sheetView showGridLines="0" topLeftCell="A19" zoomScaleNormal="100" workbookViewId="0">
      <selection activeCell="C47" sqref="C47"/>
    </sheetView>
  </sheetViews>
  <sheetFormatPr defaultColWidth="9.33203125" defaultRowHeight="13.2"/>
  <cols>
    <col min="1" max="2" width="2.109375" style="27" customWidth="1"/>
    <col min="3" max="3" width="50" style="27" customWidth="1"/>
    <col min="4" max="4" width="15.33203125" style="31" customWidth="1"/>
    <col min="5" max="5" width="2.33203125" style="31" customWidth="1"/>
    <col min="6" max="6" width="15.33203125" style="31" customWidth="1"/>
    <col min="7" max="7" width="2.33203125" style="102" customWidth="1"/>
    <col min="8" max="8" width="15.33203125" style="31" hidden="1" customWidth="1"/>
    <col min="9" max="9" width="2.33203125" style="31" hidden="1" customWidth="1"/>
    <col min="10" max="10" width="15.33203125" style="31" hidden="1" customWidth="1"/>
    <col min="11" max="12" width="9.33203125" style="27"/>
    <col min="13" max="13" width="11.109375" style="27" bestFit="1" customWidth="1"/>
    <col min="14" max="16384" width="9.33203125" style="27"/>
  </cols>
  <sheetData>
    <row r="1" spans="1:16" ht="15.6">
      <c r="A1" s="45" t="s">
        <v>39</v>
      </c>
    </row>
    <row r="2" spans="1:16" ht="15.6">
      <c r="A2" s="45" t="s">
        <v>153</v>
      </c>
    </row>
    <row r="4" spans="1:16">
      <c r="D4" s="293" t="s">
        <v>23</v>
      </c>
      <c r="E4" s="293"/>
      <c r="F4" s="293"/>
      <c r="G4" s="103"/>
      <c r="H4" s="293" t="s">
        <v>158</v>
      </c>
      <c r="I4" s="293"/>
      <c r="J4" s="293"/>
    </row>
    <row r="5" spans="1:16" ht="13.8" thickBot="1">
      <c r="A5" s="2" t="s">
        <v>35</v>
      </c>
      <c r="B5" s="1"/>
      <c r="C5" s="1"/>
      <c r="D5" s="292" t="s">
        <v>157</v>
      </c>
      <c r="E5" s="292"/>
      <c r="F5" s="292"/>
      <c r="G5" s="104"/>
      <c r="H5" s="292" t="s">
        <v>159</v>
      </c>
      <c r="I5" s="292"/>
      <c r="J5" s="292"/>
    </row>
    <row r="6" spans="1:16" ht="13.8" thickBot="1">
      <c r="A6" s="1"/>
      <c r="B6" s="1"/>
      <c r="C6" s="5"/>
      <c r="D6" s="89">
        <v>2020</v>
      </c>
      <c r="E6" s="32"/>
      <c r="F6" s="89">
        <v>2019</v>
      </c>
      <c r="G6" s="32"/>
      <c r="H6" s="89">
        <v>2020</v>
      </c>
      <c r="I6" s="32"/>
      <c r="J6" s="89">
        <v>2019</v>
      </c>
    </row>
    <row r="7" spans="1:16" ht="5.25" customHeight="1">
      <c r="A7" s="1"/>
      <c r="B7" s="1"/>
      <c r="C7" s="1"/>
      <c r="D7" s="92"/>
      <c r="E7" s="28"/>
      <c r="F7" s="86"/>
      <c r="G7" s="28"/>
      <c r="H7" s="92"/>
      <c r="I7" s="28"/>
      <c r="J7" s="86"/>
    </row>
    <row r="8" spans="1:16">
      <c r="A8" s="1" t="s">
        <v>32</v>
      </c>
      <c r="B8" s="1"/>
      <c r="C8" s="4"/>
      <c r="D8" s="200">
        <v>424</v>
      </c>
      <c r="E8" s="26"/>
      <c r="F8" s="165">
        <v>461.4</v>
      </c>
      <c r="G8" s="26"/>
      <c r="H8" s="200">
        <v>0</v>
      </c>
      <c r="I8" s="26"/>
      <c r="J8" s="165">
        <v>0</v>
      </c>
      <c r="L8" s="249"/>
      <c r="M8" s="17"/>
      <c r="N8" s="99"/>
      <c r="O8" s="99"/>
      <c r="P8" s="140"/>
    </row>
    <row r="9" spans="1:16">
      <c r="A9" s="1" t="s">
        <v>33</v>
      </c>
      <c r="B9" s="1"/>
      <c r="C9" s="7"/>
      <c r="D9" s="201">
        <v>231.7</v>
      </c>
      <c r="E9" s="141"/>
      <c r="F9" s="166">
        <v>246.7</v>
      </c>
      <c r="G9" s="36"/>
      <c r="H9" s="201">
        <v>0</v>
      </c>
      <c r="I9" s="141"/>
      <c r="J9" s="166">
        <v>0</v>
      </c>
      <c r="L9" s="140"/>
      <c r="M9" s="17"/>
    </row>
    <row r="10" spans="1:16" ht="4.5" customHeight="1">
      <c r="A10" s="1"/>
      <c r="B10" s="1"/>
      <c r="C10" s="7"/>
      <c r="D10" s="21"/>
      <c r="E10" s="22"/>
      <c r="F10" s="105"/>
      <c r="G10" s="22"/>
      <c r="H10" s="21"/>
      <c r="I10" s="22"/>
      <c r="J10" s="105"/>
      <c r="L10" s="17"/>
      <c r="M10" s="17"/>
    </row>
    <row r="11" spans="1:16">
      <c r="A11" s="1" t="s">
        <v>24</v>
      </c>
      <c r="B11"/>
      <c r="C11"/>
      <c r="D11" s="148">
        <f>D8-D9</f>
        <v>192.3</v>
      </c>
      <c r="E11" s="142" t="s">
        <v>5</v>
      </c>
      <c r="F11" s="123">
        <f>F8-F9</f>
        <v>214.7</v>
      </c>
      <c r="G11" s="35" t="s">
        <v>5</v>
      </c>
      <c r="H11" s="148">
        <f>H8-H9</f>
        <v>0</v>
      </c>
      <c r="I11" s="142" t="s">
        <v>5</v>
      </c>
      <c r="J11" s="123">
        <f>J8-J9</f>
        <v>0</v>
      </c>
      <c r="L11" s="17"/>
      <c r="M11" s="17"/>
    </row>
    <row r="12" spans="1:16" ht="3" customHeight="1">
      <c r="A12" s="1" t="s">
        <v>5</v>
      </c>
      <c r="B12" s="1"/>
      <c r="C12" s="4"/>
      <c r="D12" s="202"/>
      <c r="E12" s="143"/>
      <c r="F12" s="71"/>
      <c r="G12" s="37"/>
      <c r="H12" s="202"/>
      <c r="I12" s="143"/>
      <c r="J12" s="71"/>
      <c r="L12" s="17"/>
      <c r="M12" s="17"/>
    </row>
    <row r="13" spans="1:16" ht="12.75" customHeight="1">
      <c r="A13" s="1" t="s">
        <v>74</v>
      </c>
      <c r="B13" s="1"/>
      <c r="C13" s="4"/>
      <c r="D13" s="203"/>
      <c r="E13" s="145"/>
      <c r="F13" s="144"/>
      <c r="G13" s="41"/>
      <c r="H13" s="203"/>
      <c r="I13" s="145"/>
      <c r="J13" s="144"/>
      <c r="L13" s="17"/>
      <c r="M13" s="17"/>
    </row>
    <row r="14" spans="1:16" ht="12" customHeight="1">
      <c r="A14" s="234" t="s">
        <v>34</v>
      </c>
      <c r="B14" s="4"/>
      <c r="D14" s="204">
        <v>121.2</v>
      </c>
      <c r="E14" s="141"/>
      <c r="F14" s="167">
        <v>120.1</v>
      </c>
      <c r="G14" s="36"/>
      <c r="H14" s="204">
        <v>0</v>
      </c>
      <c r="I14" s="141"/>
      <c r="J14" s="167">
        <v>0</v>
      </c>
      <c r="L14" s="17"/>
      <c r="M14" s="17"/>
    </row>
    <row r="15" spans="1:16">
      <c r="A15" s="1" t="s">
        <v>6</v>
      </c>
      <c r="B15" s="4"/>
      <c r="D15" s="204">
        <v>48.5</v>
      </c>
      <c r="E15" s="146"/>
      <c r="F15" s="216">
        <v>46.4</v>
      </c>
      <c r="G15" s="42"/>
      <c r="H15" s="204">
        <v>0</v>
      </c>
      <c r="I15" s="146"/>
      <c r="J15" s="167">
        <v>0</v>
      </c>
      <c r="L15" s="17"/>
      <c r="M15" s="17"/>
    </row>
    <row r="16" spans="1:16">
      <c r="A16" s="1" t="s">
        <v>83</v>
      </c>
      <c r="B16" s="4"/>
      <c r="D16" s="236">
        <v>6.2</v>
      </c>
      <c r="E16" s="146"/>
      <c r="F16" s="216">
        <v>6.3</v>
      </c>
      <c r="G16" s="42"/>
      <c r="H16" s="204">
        <v>0</v>
      </c>
      <c r="I16" s="146"/>
      <c r="J16" s="216">
        <v>0</v>
      </c>
      <c r="L16" s="17"/>
      <c r="M16" s="17"/>
    </row>
    <row r="17" spans="1:13">
      <c r="A17" s="4" t="s">
        <v>21</v>
      </c>
      <c r="D17" s="205">
        <f>SUM(D14:D16)</f>
        <v>175.89999999999998</v>
      </c>
      <c r="E17" s="148"/>
      <c r="F17" s="205">
        <f>SUM(F14:F16)</f>
        <v>172.8</v>
      </c>
      <c r="G17" s="38"/>
      <c r="H17" s="205">
        <f>SUM(H14:H16)</f>
        <v>0</v>
      </c>
      <c r="I17" s="148"/>
      <c r="J17" s="147">
        <f>SUM(J14:J16)</f>
        <v>0</v>
      </c>
      <c r="L17" s="17"/>
      <c r="M17" s="17"/>
    </row>
    <row r="18" spans="1:13" ht="3.75" customHeight="1">
      <c r="A18" s="1"/>
      <c r="B18" s="4"/>
      <c r="D18" s="143"/>
      <c r="E18" s="143"/>
      <c r="F18" s="143"/>
      <c r="G18" s="37"/>
      <c r="H18" s="143"/>
      <c r="I18" s="143"/>
      <c r="J18" s="149"/>
      <c r="L18" s="17"/>
      <c r="M18" s="17"/>
    </row>
    <row r="19" spans="1:13">
      <c r="A19" s="1" t="s">
        <v>22</v>
      </c>
      <c r="D19" s="148">
        <f>D11-D17</f>
        <v>16.400000000000034</v>
      </c>
      <c r="E19" s="142"/>
      <c r="F19" s="148">
        <f>F11-F17</f>
        <v>41.899999999999977</v>
      </c>
      <c r="G19" s="35"/>
      <c r="H19" s="148">
        <f>H11-H17</f>
        <v>0</v>
      </c>
      <c r="I19" s="142"/>
      <c r="J19" s="123">
        <f>J11-J17</f>
        <v>0</v>
      </c>
      <c r="L19" s="17"/>
      <c r="M19" s="17"/>
    </row>
    <row r="20" spans="1:13" ht="6" customHeight="1">
      <c r="A20" s="1"/>
      <c r="B20" s="1"/>
      <c r="C20" s="4"/>
      <c r="D20" s="202"/>
      <c r="E20" s="143"/>
      <c r="F20" s="202"/>
      <c r="G20" s="37"/>
      <c r="H20" s="202"/>
      <c r="I20" s="143"/>
      <c r="J20" s="71"/>
      <c r="L20" s="17"/>
      <c r="M20" s="17"/>
    </row>
    <row r="21" spans="1:13">
      <c r="A21" s="11" t="s">
        <v>116</v>
      </c>
      <c r="B21" s="1"/>
      <c r="C21" s="4"/>
      <c r="D21" s="201">
        <v>-2.9</v>
      </c>
      <c r="E21" s="141"/>
      <c r="F21" s="217">
        <v>-3.5</v>
      </c>
      <c r="G21" s="36"/>
      <c r="H21" s="201">
        <v>0</v>
      </c>
      <c r="I21" s="141"/>
      <c r="J21" s="217">
        <v>0</v>
      </c>
      <c r="L21" s="17"/>
      <c r="M21" s="17"/>
    </row>
    <row r="22" spans="1:13" ht="6" customHeight="1">
      <c r="A22" s="1"/>
      <c r="B22" s="1"/>
      <c r="C22" s="3"/>
      <c r="D22" s="202"/>
      <c r="E22" s="143"/>
      <c r="F22" s="71"/>
      <c r="G22" s="37"/>
      <c r="H22" s="202"/>
      <c r="I22" s="143"/>
      <c r="J22" s="71"/>
      <c r="L22" s="17"/>
      <c r="M22" s="17"/>
    </row>
    <row r="23" spans="1:13">
      <c r="A23" s="1" t="s">
        <v>26</v>
      </c>
      <c r="B23" s="1"/>
      <c r="C23" s="3"/>
      <c r="D23" s="202"/>
      <c r="E23" s="143"/>
      <c r="F23" s="71"/>
      <c r="G23" s="37"/>
      <c r="H23" s="202"/>
      <c r="I23" s="143"/>
      <c r="J23" s="71"/>
      <c r="L23" s="17"/>
      <c r="M23" s="17"/>
    </row>
    <row r="24" spans="1:13">
      <c r="A24" s="1"/>
      <c r="B24" s="8" t="s">
        <v>27</v>
      </c>
      <c r="C24" s="3"/>
      <c r="D24" s="204">
        <f>D19+D21</f>
        <v>13.500000000000034</v>
      </c>
      <c r="E24" s="141"/>
      <c r="F24" s="88">
        <f>F19+F21</f>
        <v>38.399999999999977</v>
      </c>
      <c r="G24" s="36"/>
      <c r="H24" s="204">
        <f>H19+H21</f>
        <v>0</v>
      </c>
      <c r="I24" s="141"/>
      <c r="J24" s="88">
        <f>J19+J21</f>
        <v>0</v>
      </c>
      <c r="L24" s="17"/>
      <c r="M24" s="17"/>
    </row>
    <row r="25" spans="1:13">
      <c r="A25" s="1" t="s">
        <v>96</v>
      </c>
      <c r="B25" s="8"/>
      <c r="C25" s="3"/>
      <c r="D25" s="201">
        <v>2.9</v>
      </c>
      <c r="E25" s="141"/>
      <c r="F25" s="166">
        <v>7.7</v>
      </c>
      <c r="G25" s="36"/>
      <c r="H25" s="201">
        <v>0</v>
      </c>
      <c r="I25" s="141"/>
      <c r="J25" s="166">
        <v>0</v>
      </c>
      <c r="K25" s="140"/>
      <c r="L25" s="17"/>
      <c r="M25" s="17"/>
    </row>
    <row r="26" spans="1:13">
      <c r="A26" s="1"/>
      <c r="B26" s="1"/>
      <c r="C26" s="6"/>
      <c r="D26" s="202"/>
      <c r="E26" s="150"/>
      <c r="F26" s="71"/>
      <c r="G26" s="43"/>
      <c r="H26" s="202"/>
      <c r="I26" s="150"/>
      <c r="J26" s="71"/>
      <c r="L26" s="17"/>
      <c r="M26" s="17"/>
    </row>
    <row r="27" spans="1:13">
      <c r="A27" s="1" t="s">
        <v>112</v>
      </c>
      <c r="B27" s="8"/>
      <c r="C27" s="6"/>
      <c r="D27" s="148">
        <f>D24-D25</f>
        <v>10.600000000000033</v>
      </c>
      <c r="E27" s="141"/>
      <c r="F27" s="123">
        <f>F24-F25</f>
        <v>30.699999999999978</v>
      </c>
      <c r="G27" s="36"/>
      <c r="H27" s="148">
        <f>H24-H25</f>
        <v>0</v>
      </c>
      <c r="I27" s="141"/>
      <c r="J27" s="123">
        <f>J24-J25</f>
        <v>0</v>
      </c>
      <c r="L27" s="17"/>
      <c r="M27" s="17"/>
    </row>
    <row r="28" spans="1:13">
      <c r="A28" s="1" t="s">
        <v>37</v>
      </c>
      <c r="B28" s="8"/>
      <c r="C28" s="6"/>
      <c r="D28" s="148"/>
      <c r="E28" s="141"/>
      <c r="F28" s="123"/>
      <c r="G28" s="36"/>
      <c r="H28" s="148"/>
      <c r="I28" s="141"/>
      <c r="J28" s="123"/>
      <c r="L28" s="17"/>
      <c r="M28" s="17"/>
    </row>
    <row r="29" spans="1:13">
      <c r="B29" s="1" t="s">
        <v>28</v>
      </c>
      <c r="C29" s="6"/>
      <c r="D29" s="201">
        <v>0.1</v>
      </c>
      <c r="E29" s="141"/>
      <c r="F29" s="166">
        <v>-0.1</v>
      </c>
      <c r="G29" s="36"/>
      <c r="H29" s="201">
        <v>0</v>
      </c>
      <c r="I29" s="141"/>
      <c r="J29" s="166">
        <v>0</v>
      </c>
      <c r="L29" s="17"/>
      <c r="M29" s="17"/>
    </row>
    <row r="30" spans="1:13" ht="13.8" thickBot="1">
      <c r="A30" s="1" t="s">
        <v>113</v>
      </c>
      <c r="B30" s="1"/>
      <c r="C30" s="9"/>
      <c r="D30" s="206">
        <f>D27-D29</f>
        <v>10.500000000000034</v>
      </c>
      <c r="E30" s="141"/>
      <c r="F30" s="73">
        <f>F27-F29</f>
        <v>30.799999999999979</v>
      </c>
      <c r="G30" s="36"/>
      <c r="H30" s="206">
        <f>H27-H29</f>
        <v>0</v>
      </c>
      <c r="I30" s="141"/>
      <c r="J30" s="73">
        <f>J27-J29</f>
        <v>0</v>
      </c>
      <c r="L30" s="17"/>
      <c r="M30" s="17"/>
    </row>
    <row r="31" spans="1:13" ht="13.8" thickTop="1">
      <c r="A31" s="1"/>
      <c r="B31" s="1"/>
      <c r="C31" s="9"/>
      <c r="D31" s="145"/>
      <c r="E31" s="14"/>
      <c r="F31" s="151"/>
      <c r="G31" s="14"/>
      <c r="H31" s="145"/>
      <c r="I31" s="14"/>
      <c r="J31" s="151"/>
    </row>
    <row r="32" spans="1:13">
      <c r="A32" s="1" t="s">
        <v>114</v>
      </c>
      <c r="B32" s="1"/>
      <c r="C32" s="9"/>
      <c r="D32" s="14"/>
      <c r="E32" s="14"/>
      <c r="F32" s="106"/>
      <c r="G32" s="14"/>
      <c r="H32" s="14"/>
      <c r="I32" s="14"/>
      <c r="J32" s="106"/>
    </row>
    <row r="33" spans="1:13">
      <c r="A33" s="1"/>
      <c r="B33" s="8" t="s">
        <v>25</v>
      </c>
      <c r="C33" s="9"/>
      <c r="D33" s="14"/>
      <c r="E33" s="14"/>
      <c r="F33" s="106"/>
      <c r="G33" s="14"/>
      <c r="H33" s="14"/>
      <c r="I33" s="14"/>
      <c r="J33" s="106"/>
      <c r="M33" s="140"/>
    </row>
    <row r="34" spans="1:13" ht="13.8" thickBot="1">
      <c r="A34" s="1"/>
      <c r="B34" s="8" t="s">
        <v>7</v>
      </c>
      <c r="C34" s="1"/>
      <c r="D34" s="207">
        <f>D30/D38</f>
        <v>6.8093385214008012E-2</v>
      </c>
      <c r="E34" s="153"/>
      <c r="F34" s="152">
        <f>F30/F38</f>
        <v>0.19655392469687288</v>
      </c>
      <c r="G34" s="44"/>
      <c r="H34" s="207" t="e">
        <f>H30/H38</f>
        <v>#DIV/0!</v>
      </c>
      <c r="I34" s="153"/>
      <c r="J34" s="152" t="e">
        <f>J30/J38</f>
        <v>#DIV/0!</v>
      </c>
    </row>
    <row r="35" spans="1:13" ht="14.25" customHeight="1" thickTop="1" thickBot="1">
      <c r="A35" s="1"/>
      <c r="B35" s="1" t="s">
        <v>3</v>
      </c>
      <c r="C35" s="1"/>
      <c r="D35" s="207">
        <f>D30/D39</f>
        <v>6.7567567567567779E-2</v>
      </c>
      <c r="E35" s="153"/>
      <c r="F35" s="152">
        <f>F30/F39</f>
        <v>0.19506016466117782</v>
      </c>
      <c r="G35" s="44"/>
      <c r="H35" s="207" t="e">
        <f>H30/H39</f>
        <v>#DIV/0!</v>
      </c>
      <c r="I35" s="153"/>
      <c r="J35" s="152" t="e">
        <f>J30/J39</f>
        <v>#DIV/0!</v>
      </c>
    </row>
    <row r="36" spans="1:13" ht="13.8" thickTop="1">
      <c r="A36" s="1"/>
      <c r="B36" s="1"/>
      <c r="C36" s="1"/>
      <c r="D36" s="153"/>
      <c r="E36" s="34"/>
      <c r="F36" s="154"/>
      <c r="G36" s="34"/>
      <c r="H36" s="153"/>
      <c r="I36" s="34"/>
      <c r="J36" s="154"/>
    </row>
    <row r="37" spans="1:13">
      <c r="A37" s="10" t="s">
        <v>29</v>
      </c>
      <c r="B37" s="1"/>
      <c r="C37" s="1"/>
      <c r="D37" s="208"/>
      <c r="E37" s="29"/>
      <c r="F37" s="74"/>
      <c r="G37" s="29"/>
      <c r="H37" s="208"/>
      <c r="I37" s="29"/>
      <c r="J37" s="74"/>
    </row>
    <row r="38" spans="1:13" ht="13.8" thickBot="1">
      <c r="A38" s="1"/>
      <c r="B38" s="10" t="s">
        <v>7</v>
      </c>
      <c r="C38" s="1"/>
      <c r="D38" s="209">
        <v>154.19999999999999</v>
      </c>
      <c r="E38" s="156"/>
      <c r="F38" s="155">
        <v>156.69999999999999</v>
      </c>
      <c r="G38" s="24"/>
      <c r="H38" s="209">
        <v>0</v>
      </c>
      <c r="I38" s="156"/>
      <c r="J38" s="168">
        <v>0</v>
      </c>
    </row>
    <row r="39" spans="1:13" ht="14.4" thickTop="1" thickBot="1">
      <c r="A39" s="1"/>
      <c r="B39" s="1" t="s">
        <v>3</v>
      </c>
      <c r="C39" s="1"/>
      <c r="D39" s="209">
        <v>155.4</v>
      </c>
      <c r="E39" s="156"/>
      <c r="F39" s="155">
        <v>157.9</v>
      </c>
      <c r="G39" s="24"/>
      <c r="H39" s="209">
        <v>0</v>
      </c>
      <c r="I39" s="156"/>
      <c r="J39" s="168">
        <v>0</v>
      </c>
    </row>
    <row r="40" spans="1:13" ht="4.5" customHeight="1" thickTop="1">
      <c r="D40" s="38"/>
      <c r="E40" s="40"/>
      <c r="F40" s="38"/>
      <c r="G40" s="40"/>
      <c r="H40" s="72"/>
      <c r="I40" s="40"/>
      <c r="J40" s="38"/>
    </row>
    <row r="41" spans="1:13">
      <c r="D41" s="237"/>
      <c r="E41" s="28"/>
      <c r="F41" s="26"/>
      <c r="G41" s="28"/>
      <c r="H41" s="75"/>
      <c r="I41" s="28"/>
      <c r="J41" s="26"/>
    </row>
    <row r="42" spans="1:13">
      <c r="D42"/>
      <c r="E42" s="28"/>
      <c r="F42" s="39"/>
      <c r="G42" s="28"/>
      <c r="H42"/>
      <c r="I42" s="28"/>
      <c r="J42" s="39"/>
    </row>
    <row r="43" spans="1:13">
      <c r="D43" s="267"/>
      <c r="E43" s="28"/>
      <c r="F43"/>
      <c r="G43" s="28"/>
      <c r="H43" s="267"/>
      <c r="I43" s="28"/>
      <c r="J43"/>
    </row>
    <row r="44" spans="1:13">
      <c r="D44" s="239"/>
      <c r="E44" s="28"/>
      <c r="F44" s="239"/>
      <c r="G44" s="28"/>
      <c r="H44" s="239"/>
      <c r="I44" s="28"/>
      <c r="J44" s="239"/>
      <c r="M44" s="140"/>
    </row>
    <row r="45" spans="1:13">
      <c r="D45"/>
      <c r="E45" s="28"/>
      <c r="F45"/>
      <c r="G45" s="28"/>
      <c r="H45"/>
      <c r="I45" s="28"/>
      <c r="J45"/>
      <c r="M45" s="232"/>
    </row>
    <row r="46" spans="1:13">
      <c r="E46" s="28"/>
      <c r="F46"/>
      <c r="G46" s="28"/>
      <c r="I46" s="28"/>
      <c r="J46"/>
    </row>
    <row r="47" spans="1:13">
      <c r="E47" s="28"/>
      <c r="F47"/>
      <c r="G47" s="28"/>
      <c r="I47" s="28"/>
      <c r="J47"/>
    </row>
    <row r="48" spans="1:13">
      <c r="E48" s="28"/>
      <c r="F48"/>
      <c r="G48" s="28"/>
      <c r="I48" s="28"/>
      <c r="J48"/>
    </row>
    <row r="49" spans="5:10">
      <c r="E49" s="28"/>
      <c r="F49"/>
      <c r="G49" s="28"/>
      <c r="I49" s="28"/>
      <c r="J49"/>
    </row>
    <row r="50" spans="5:10">
      <c r="E50" s="28"/>
      <c r="F50"/>
      <c r="G50" s="28"/>
      <c r="I50" s="28"/>
      <c r="J50"/>
    </row>
    <row r="51" spans="5:10">
      <c r="E51" s="28"/>
      <c r="F51"/>
      <c r="G51" s="28"/>
      <c r="I51" s="28"/>
      <c r="J51"/>
    </row>
    <row r="52" spans="5:10">
      <c r="E52" s="28"/>
      <c r="F52"/>
      <c r="G52" s="28"/>
      <c r="I52" s="28"/>
      <c r="J52"/>
    </row>
    <row r="53" spans="5:10">
      <c r="E53" s="28"/>
      <c r="F53"/>
      <c r="G53" s="28"/>
      <c r="I53" s="28"/>
      <c r="J53"/>
    </row>
    <row r="54" spans="5:10">
      <c r="E54" s="28"/>
      <c r="F54"/>
      <c r="G54" s="28"/>
      <c r="I54" s="28"/>
      <c r="J54"/>
    </row>
    <row r="55" spans="5:10">
      <c r="E55" s="28"/>
      <c r="F55"/>
      <c r="G55" s="28"/>
      <c r="I55" s="28"/>
      <c r="J55"/>
    </row>
    <row r="56" spans="5:10">
      <c r="E56" s="28"/>
      <c r="F56"/>
      <c r="G56" s="28"/>
      <c r="I56" s="28"/>
      <c r="J56"/>
    </row>
    <row r="57" spans="5:10">
      <c r="E57" s="28"/>
      <c r="F57"/>
      <c r="G57" s="28"/>
      <c r="I57" s="28"/>
      <c r="J57"/>
    </row>
    <row r="58" spans="5:10">
      <c r="E58" s="28"/>
      <c r="F58"/>
      <c r="G58" s="28"/>
      <c r="I58" s="28"/>
      <c r="J58"/>
    </row>
    <row r="59" spans="5:10">
      <c r="E59" s="28"/>
      <c r="F59"/>
      <c r="G59" s="28"/>
      <c r="I59" s="28"/>
      <c r="J59"/>
    </row>
    <row r="60" spans="5:10">
      <c r="E60" s="28"/>
      <c r="F60"/>
      <c r="G60" s="28"/>
      <c r="I60" s="28"/>
      <c r="J60"/>
    </row>
    <row r="61" spans="5:10">
      <c r="E61" s="28"/>
      <c r="F61"/>
      <c r="G61" s="28"/>
      <c r="I61" s="28"/>
      <c r="J61"/>
    </row>
  </sheetData>
  <mergeCells count="4">
    <mergeCell ref="D5:F5"/>
    <mergeCell ref="D4:F4"/>
    <mergeCell ref="H4:J4"/>
    <mergeCell ref="H5:J5"/>
  </mergeCells>
  <phoneticPr fontId="0" type="noConversion"/>
  <pageMargins left="0.7" right="0.7" top="1" bottom="1" header="0.5" footer="0.5"/>
  <pageSetup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2"/>
  <sheetViews>
    <sheetView topLeftCell="A2" zoomScale="85" zoomScaleNormal="85" zoomScaleSheetLayoutView="80" workbookViewId="0">
      <selection activeCell="D50" sqref="D50"/>
    </sheetView>
  </sheetViews>
  <sheetFormatPr defaultColWidth="9.33203125" defaultRowHeight="13.2"/>
  <cols>
    <col min="1" max="1" width="9.33203125" style="49"/>
    <col min="2" max="2" width="18.77734375" style="49" customWidth="1"/>
    <col min="3" max="3" width="18.6640625" style="49" customWidth="1"/>
    <col min="4" max="4" width="25.33203125" style="49" customWidth="1"/>
    <col min="5" max="5" width="15.33203125" style="49" customWidth="1"/>
    <col min="6" max="6" width="2.33203125" style="49" customWidth="1"/>
    <col min="7" max="7" width="15.33203125" style="49" customWidth="1"/>
    <col min="8" max="8" width="2.33203125" style="49" customWidth="1"/>
    <col min="9" max="9" width="15.33203125" style="86" hidden="1" customWidth="1"/>
    <col min="10" max="10" width="2.33203125" style="86" hidden="1" customWidth="1"/>
    <col min="11" max="11" width="15.33203125" style="86" hidden="1" customWidth="1"/>
    <col min="12" max="16384" width="9.33203125" style="49"/>
  </cols>
  <sheetData>
    <row r="1" spans="1:11" s="56" customFormat="1" ht="15.6">
      <c r="A1" s="59" t="s">
        <v>39</v>
      </c>
    </row>
    <row r="2" spans="1:11" s="56" customFormat="1" ht="15.6">
      <c r="A2" s="59" t="s">
        <v>154</v>
      </c>
    </row>
    <row r="3" spans="1:11" s="56" customFormat="1"/>
    <row r="4" spans="1:11" s="56" customFormat="1">
      <c r="E4" s="295" t="s">
        <v>93</v>
      </c>
      <c r="F4" s="295"/>
      <c r="G4" s="295"/>
      <c r="I4" s="295" t="s">
        <v>160</v>
      </c>
      <c r="J4" s="295"/>
      <c r="K4" s="295"/>
    </row>
    <row r="5" spans="1:11" ht="13.8" thickBot="1">
      <c r="A5" s="136" t="s">
        <v>36</v>
      </c>
      <c r="B5" s="48"/>
      <c r="C5" s="48"/>
      <c r="D5" s="48"/>
      <c r="E5" s="294" t="s">
        <v>157</v>
      </c>
      <c r="F5" s="294"/>
      <c r="G5" s="294"/>
      <c r="H5" s="86"/>
      <c r="I5" s="294" t="s">
        <v>159</v>
      </c>
      <c r="J5" s="294"/>
      <c r="K5" s="294"/>
    </row>
    <row r="6" spans="1:11" ht="13.8" thickBot="1">
      <c r="A6" s="50"/>
      <c r="B6" s="50"/>
      <c r="C6" s="50"/>
      <c r="D6" s="50"/>
      <c r="E6" s="51">
        <v>2020</v>
      </c>
      <c r="F6" s="50"/>
      <c r="G6" s="51">
        <v>2019</v>
      </c>
      <c r="H6" s="86"/>
      <c r="I6" s="51">
        <v>2020</v>
      </c>
      <c r="J6" s="50"/>
      <c r="K6" s="51">
        <v>2019</v>
      </c>
    </row>
    <row r="7" spans="1:11">
      <c r="A7" s="48" t="s">
        <v>53</v>
      </c>
      <c r="B7" s="48"/>
      <c r="C7" s="48"/>
      <c r="D7" s="48"/>
      <c r="E7" s="48"/>
      <c r="F7" s="48"/>
      <c r="G7" s="48"/>
      <c r="H7" s="86"/>
      <c r="I7" s="48"/>
      <c r="J7" s="48"/>
      <c r="K7" s="48"/>
    </row>
    <row r="8" spans="1:11">
      <c r="A8" s="48" t="s">
        <v>112</v>
      </c>
      <c r="B8" s="48"/>
      <c r="C8" s="48"/>
      <c r="D8" s="48"/>
      <c r="E8" s="52">
        <v>10.6</v>
      </c>
      <c r="F8" s="52"/>
      <c r="G8" s="52">
        <v>30.7</v>
      </c>
      <c r="H8" s="86"/>
      <c r="I8" s="52">
        <v>0</v>
      </c>
      <c r="J8" s="52"/>
      <c r="K8" s="52">
        <v>0</v>
      </c>
    </row>
    <row r="9" spans="1:11">
      <c r="A9" s="48" t="s">
        <v>54</v>
      </c>
      <c r="B9" s="48"/>
      <c r="C9" s="48"/>
      <c r="D9" s="48"/>
      <c r="E9" s="53"/>
      <c r="F9" s="53"/>
      <c r="G9" s="53"/>
      <c r="H9" s="86"/>
      <c r="I9" s="53"/>
      <c r="J9" s="53"/>
      <c r="K9" s="53"/>
    </row>
    <row r="10" spans="1:11">
      <c r="A10" s="48"/>
      <c r="B10" s="48" t="s">
        <v>55</v>
      </c>
      <c r="C10" s="48"/>
      <c r="D10" s="48"/>
      <c r="E10" s="53"/>
      <c r="F10" s="53"/>
      <c r="G10" s="53"/>
      <c r="H10" s="86"/>
      <c r="I10" s="53"/>
      <c r="J10" s="53"/>
      <c r="K10" s="53"/>
    </row>
    <row r="11" spans="1:11">
      <c r="A11" s="48"/>
      <c r="B11" s="48" t="s">
        <v>56</v>
      </c>
      <c r="C11" s="48"/>
      <c r="D11" s="48"/>
      <c r="E11" s="53">
        <v>19</v>
      </c>
      <c r="F11" s="53"/>
      <c r="G11" s="53">
        <v>19</v>
      </c>
      <c r="H11" s="86"/>
      <c r="I11" s="53">
        <v>0</v>
      </c>
      <c r="J11" s="53"/>
      <c r="K11" s="53">
        <v>0</v>
      </c>
    </row>
    <row r="12" spans="1:11">
      <c r="A12" s="48"/>
      <c r="B12" s="48" t="s">
        <v>57</v>
      </c>
      <c r="C12" s="48"/>
      <c r="D12" s="48"/>
      <c r="E12" s="53">
        <v>3.3</v>
      </c>
      <c r="F12" s="53"/>
      <c r="G12" s="53">
        <v>3.1</v>
      </c>
      <c r="H12" s="86"/>
      <c r="I12" s="53">
        <v>0</v>
      </c>
      <c r="J12" s="53"/>
      <c r="K12" s="53">
        <v>0</v>
      </c>
    </row>
    <row r="13" spans="1:11">
      <c r="A13" s="48"/>
      <c r="B13" s="48" t="s">
        <v>58</v>
      </c>
      <c r="C13" s="48"/>
      <c r="D13" s="48"/>
      <c r="E13" s="53">
        <v>1.1000000000000001</v>
      </c>
      <c r="F13" s="53"/>
      <c r="G13" s="53">
        <v>-0.2</v>
      </c>
      <c r="H13" s="86"/>
      <c r="I13" s="53">
        <v>0</v>
      </c>
      <c r="J13" s="53"/>
      <c r="K13" s="53">
        <v>0</v>
      </c>
    </row>
    <row r="14" spans="1:11">
      <c r="A14" s="48"/>
      <c r="B14" s="48" t="s">
        <v>103</v>
      </c>
      <c r="C14" s="48"/>
      <c r="D14" s="48"/>
      <c r="E14" s="53">
        <v>11.7</v>
      </c>
      <c r="F14" s="53"/>
      <c r="G14" s="53">
        <v>4.5</v>
      </c>
      <c r="H14" s="86"/>
      <c r="I14" s="53">
        <v>0</v>
      </c>
      <c r="J14" s="53"/>
      <c r="K14" s="53">
        <v>0</v>
      </c>
    </row>
    <row r="15" spans="1:11">
      <c r="A15" s="48" t="s">
        <v>79</v>
      </c>
      <c r="B15" s="48"/>
      <c r="C15" s="48"/>
      <c r="D15" s="48"/>
      <c r="E15" s="53"/>
      <c r="F15" s="53"/>
      <c r="G15" s="53"/>
      <c r="H15" s="86"/>
      <c r="I15" s="53"/>
      <c r="J15" s="53"/>
      <c r="K15" s="53"/>
    </row>
    <row r="16" spans="1:11">
      <c r="A16" s="48"/>
      <c r="B16" s="48" t="s">
        <v>59</v>
      </c>
      <c r="C16" s="48"/>
      <c r="D16" s="48"/>
      <c r="E16" s="53">
        <v>29.5</v>
      </c>
      <c r="F16" s="53"/>
      <c r="G16" s="53">
        <v>-6</v>
      </c>
      <c r="H16" s="86"/>
      <c r="I16" s="53">
        <v>0</v>
      </c>
      <c r="J16" s="53"/>
      <c r="K16" s="53">
        <v>0</v>
      </c>
    </row>
    <row r="17" spans="1:11">
      <c r="A17" s="48"/>
      <c r="B17" s="48" t="s">
        <v>11</v>
      </c>
      <c r="C17" s="48"/>
      <c r="D17" s="48"/>
      <c r="E17" s="53">
        <v>-61</v>
      </c>
      <c r="F17" s="53"/>
      <c r="G17" s="53">
        <v>-43.2</v>
      </c>
      <c r="H17" s="86"/>
      <c r="I17" s="53">
        <v>0</v>
      </c>
      <c r="J17" s="53"/>
      <c r="K17" s="53">
        <v>0</v>
      </c>
    </row>
    <row r="18" spans="1:11">
      <c r="A18" s="48"/>
      <c r="B18" s="48" t="s">
        <v>60</v>
      </c>
      <c r="C18" s="48"/>
      <c r="D18" s="48"/>
      <c r="E18" s="53">
        <v>19.100000000000001</v>
      </c>
      <c r="F18" s="53"/>
      <c r="G18" s="53">
        <v>11</v>
      </c>
      <c r="H18" s="86"/>
      <c r="I18" s="53">
        <v>0</v>
      </c>
      <c r="J18" s="53"/>
      <c r="K18" s="53">
        <v>0</v>
      </c>
    </row>
    <row r="19" spans="1:11">
      <c r="A19" s="48"/>
      <c r="B19" s="48" t="s">
        <v>80</v>
      </c>
      <c r="C19" s="48"/>
      <c r="D19" s="48"/>
      <c r="E19" s="53">
        <v>-15</v>
      </c>
      <c r="F19" s="53"/>
      <c r="G19" s="53">
        <v>-7.9</v>
      </c>
      <c r="H19" s="86"/>
      <c r="I19" s="53">
        <v>0</v>
      </c>
      <c r="J19" s="53"/>
      <c r="K19" s="53">
        <v>0</v>
      </c>
    </row>
    <row r="20" spans="1:11">
      <c r="A20" s="48"/>
      <c r="B20" s="48" t="s">
        <v>61</v>
      </c>
      <c r="C20" s="48"/>
      <c r="D20" s="48"/>
      <c r="E20" s="53">
        <v>20.6</v>
      </c>
      <c r="F20" s="53"/>
      <c r="G20" s="53">
        <v>13.9</v>
      </c>
      <c r="H20" s="86"/>
      <c r="I20" s="53">
        <v>0</v>
      </c>
      <c r="J20" s="53"/>
      <c r="K20" s="53">
        <v>0</v>
      </c>
    </row>
    <row r="21" spans="1:11">
      <c r="A21" s="48"/>
      <c r="B21" s="48" t="s">
        <v>31</v>
      </c>
      <c r="C21" s="48"/>
      <c r="D21" s="48"/>
      <c r="E21" s="53">
        <v>16.5</v>
      </c>
      <c r="F21" s="53"/>
      <c r="G21" s="53">
        <v>6.5</v>
      </c>
      <c r="H21" s="86"/>
      <c r="I21" s="53">
        <v>0</v>
      </c>
      <c r="J21" s="53"/>
      <c r="K21" s="53">
        <v>0</v>
      </c>
    </row>
    <row r="22" spans="1:11">
      <c r="A22" s="48"/>
      <c r="B22" s="48" t="s">
        <v>62</v>
      </c>
      <c r="C22" s="48"/>
      <c r="D22" s="48"/>
      <c r="E22" s="54">
        <v>-20.399999999999999</v>
      </c>
      <c r="F22" s="53"/>
      <c r="G22" s="54">
        <v>-17.2</v>
      </c>
      <c r="H22" s="86"/>
      <c r="I22" s="54">
        <v>0</v>
      </c>
      <c r="J22" s="53"/>
      <c r="K22" s="54">
        <v>0</v>
      </c>
    </row>
    <row r="23" spans="1:11">
      <c r="A23" s="164" t="s">
        <v>132</v>
      </c>
      <c r="B23" s="48"/>
      <c r="C23" s="48"/>
      <c r="D23" s="48"/>
      <c r="E23" s="55">
        <f>SUM(E8:E22)</f>
        <v>35.000000000000007</v>
      </c>
      <c r="F23" s="53"/>
      <c r="G23" s="55">
        <f>SUM(G8:G22)</f>
        <v>14.2</v>
      </c>
      <c r="H23" s="86"/>
      <c r="I23" s="55">
        <f>SUM(I8:I22)</f>
        <v>0</v>
      </c>
      <c r="J23" s="53"/>
      <c r="K23" s="55">
        <f>SUM(K8:K22)</f>
        <v>0</v>
      </c>
    </row>
    <row r="24" spans="1:11">
      <c r="A24" s="48"/>
      <c r="B24" s="48"/>
      <c r="C24" s="48"/>
      <c r="D24" s="48"/>
      <c r="E24" s="53"/>
      <c r="F24" s="53"/>
      <c r="G24" s="53"/>
      <c r="H24" s="86"/>
      <c r="I24" s="53"/>
      <c r="J24" s="53"/>
      <c r="K24" s="53"/>
    </row>
    <row r="25" spans="1:11">
      <c r="A25" s="48" t="s">
        <v>63</v>
      </c>
      <c r="B25" s="48"/>
      <c r="C25" s="48"/>
      <c r="D25" s="48"/>
      <c r="E25" s="53"/>
      <c r="F25" s="53"/>
      <c r="G25" s="53"/>
      <c r="H25" s="86"/>
      <c r="I25" s="53"/>
      <c r="J25" s="53"/>
      <c r="K25" s="53"/>
    </row>
    <row r="26" spans="1:11">
      <c r="A26" s="48"/>
      <c r="B26" s="48" t="s">
        <v>78</v>
      </c>
      <c r="C26" s="48"/>
      <c r="D26" s="48"/>
      <c r="E26" s="53">
        <v>-50</v>
      </c>
      <c r="F26" s="53"/>
      <c r="G26" s="53">
        <v>0</v>
      </c>
      <c r="H26" s="86"/>
      <c r="I26" s="53">
        <v>0</v>
      </c>
      <c r="J26" s="53"/>
      <c r="K26" s="53">
        <v>0</v>
      </c>
    </row>
    <row r="27" spans="1:11" s="86" customFormat="1">
      <c r="A27" s="48"/>
      <c r="B27" s="48" t="s">
        <v>92</v>
      </c>
      <c r="C27" s="48"/>
      <c r="D27" s="48"/>
      <c r="E27" s="53">
        <v>-22</v>
      </c>
      <c r="F27" s="53"/>
      <c r="G27" s="53">
        <v>-16.100000000000001</v>
      </c>
      <c r="I27" s="53">
        <v>0</v>
      </c>
      <c r="J27" s="53"/>
      <c r="K27" s="53">
        <v>0</v>
      </c>
    </row>
    <row r="28" spans="1:11">
      <c r="A28" s="48"/>
      <c r="B28" s="48" t="s">
        <v>64</v>
      </c>
      <c r="C28" s="48"/>
      <c r="D28" s="48"/>
      <c r="E28" s="53">
        <v>-30.5</v>
      </c>
      <c r="F28" s="53"/>
      <c r="G28" s="53">
        <v>-10.6</v>
      </c>
      <c r="H28" s="86"/>
      <c r="I28" s="53">
        <v>0</v>
      </c>
      <c r="J28" s="53"/>
      <c r="K28" s="53">
        <v>0</v>
      </c>
    </row>
    <row r="29" spans="1:11" s="86" customFormat="1">
      <c r="A29" s="48"/>
      <c r="B29" s="164" t="s">
        <v>164</v>
      </c>
      <c r="C29" s="48"/>
      <c r="D29" s="48"/>
      <c r="E29" s="53">
        <v>1.9</v>
      </c>
      <c r="F29" s="53"/>
      <c r="G29" s="53">
        <v>0</v>
      </c>
      <c r="I29" s="53"/>
      <c r="J29" s="53"/>
      <c r="K29" s="53"/>
    </row>
    <row r="30" spans="1:11">
      <c r="A30" s="164" t="s">
        <v>148</v>
      </c>
      <c r="B30" s="48"/>
      <c r="C30" s="48"/>
      <c r="D30" s="48"/>
      <c r="E30" s="55">
        <f>SUM(E26:E29)</f>
        <v>-100.6</v>
      </c>
      <c r="F30" s="53"/>
      <c r="G30" s="55">
        <f>SUM(G26:G29)</f>
        <v>-26.700000000000003</v>
      </c>
      <c r="H30" s="86"/>
      <c r="I30" s="55">
        <f>SUM(I26:I28)</f>
        <v>0</v>
      </c>
      <c r="J30" s="53"/>
      <c r="K30" s="55">
        <f>SUM(K26:K28)</f>
        <v>0</v>
      </c>
    </row>
    <row r="31" spans="1:11">
      <c r="A31" s="48"/>
      <c r="B31" s="48"/>
      <c r="C31" s="48"/>
      <c r="D31" s="48"/>
      <c r="E31" s="53"/>
      <c r="F31" s="53"/>
      <c r="G31" s="53"/>
      <c r="H31" s="86"/>
      <c r="I31" s="53"/>
      <c r="J31" s="53"/>
      <c r="K31" s="53"/>
    </row>
    <row r="32" spans="1:11">
      <c r="A32" s="48" t="s">
        <v>65</v>
      </c>
      <c r="B32" s="48"/>
      <c r="C32" s="48"/>
      <c r="D32" s="48"/>
      <c r="E32" s="53"/>
      <c r="F32" s="53"/>
      <c r="G32" s="53"/>
      <c r="H32" s="86"/>
      <c r="I32" s="53"/>
      <c r="J32" s="53"/>
      <c r="K32" s="53"/>
    </row>
    <row r="33" spans="1:11" s="86" customFormat="1">
      <c r="A33" s="48"/>
      <c r="B33" s="48" t="s">
        <v>95</v>
      </c>
      <c r="C33" s="48"/>
      <c r="D33" s="48"/>
      <c r="E33" s="53">
        <v>0</v>
      </c>
      <c r="F33" s="53"/>
      <c r="G33" s="53">
        <v>-25.9</v>
      </c>
      <c r="I33" s="53">
        <v>0</v>
      </c>
      <c r="J33" s="53"/>
      <c r="K33" s="53">
        <v>0</v>
      </c>
    </row>
    <row r="34" spans="1:11" s="86" customFormat="1" ht="14.25" customHeight="1">
      <c r="A34" s="48"/>
      <c r="B34" s="48" t="s">
        <v>82</v>
      </c>
      <c r="C34" s="48"/>
      <c r="D34" s="48"/>
      <c r="E34" s="53">
        <v>197.5</v>
      </c>
      <c r="F34" s="53"/>
      <c r="G34" s="53">
        <v>40.6</v>
      </c>
      <c r="I34" s="53">
        <v>0</v>
      </c>
      <c r="J34" s="53"/>
      <c r="K34" s="53">
        <v>0</v>
      </c>
    </row>
    <row r="35" spans="1:11" s="86" customFormat="1">
      <c r="A35" s="48"/>
      <c r="B35" s="164" t="s">
        <v>146</v>
      </c>
      <c r="C35" s="48"/>
      <c r="D35" s="48"/>
      <c r="E35" s="53">
        <v>0</v>
      </c>
      <c r="F35" s="53"/>
      <c r="G35" s="53">
        <v>-15</v>
      </c>
      <c r="I35" s="53">
        <v>0</v>
      </c>
      <c r="J35" s="53"/>
      <c r="K35" s="53">
        <v>0</v>
      </c>
    </row>
    <row r="36" spans="1:11" ht="12.75" customHeight="1">
      <c r="A36" s="48"/>
      <c r="B36" s="164" t="s">
        <v>163</v>
      </c>
      <c r="C36" s="48"/>
      <c r="D36" s="48"/>
      <c r="E36" s="53">
        <v>0.9</v>
      </c>
      <c r="F36" s="53"/>
      <c r="G36" s="53">
        <v>-4.3</v>
      </c>
      <c r="H36" s="86"/>
      <c r="I36" s="53">
        <v>0</v>
      </c>
      <c r="J36" s="53"/>
      <c r="K36" s="53">
        <v>0</v>
      </c>
    </row>
    <row r="37" spans="1:11">
      <c r="A37" s="48"/>
      <c r="B37" s="48" t="s">
        <v>66</v>
      </c>
      <c r="C37" s="48"/>
      <c r="D37" s="48"/>
      <c r="E37" s="53">
        <v>0.6</v>
      </c>
      <c r="F37" s="53"/>
      <c r="G37" s="53">
        <v>3.1</v>
      </c>
      <c r="H37" s="86"/>
      <c r="I37" s="53">
        <v>0</v>
      </c>
      <c r="J37" s="53"/>
      <c r="K37" s="53">
        <v>0</v>
      </c>
    </row>
    <row r="38" spans="1:11" s="86" customFormat="1">
      <c r="A38" s="48"/>
      <c r="B38" s="164" t="s">
        <v>117</v>
      </c>
      <c r="C38" s="48"/>
      <c r="D38" s="48"/>
      <c r="E38" s="53">
        <v>-0.3</v>
      </c>
      <c r="F38" s="53"/>
      <c r="G38" s="53">
        <v>-1</v>
      </c>
      <c r="I38" s="53">
        <v>0</v>
      </c>
      <c r="J38" s="53"/>
      <c r="K38" s="53">
        <v>0</v>
      </c>
    </row>
    <row r="39" spans="1:11" s="86" customFormat="1">
      <c r="A39" s="48"/>
      <c r="B39" s="164" t="s">
        <v>147</v>
      </c>
      <c r="C39" s="48"/>
      <c r="D39" s="48"/>
      <c r="E39" s="53">
        <v>-6.2</v>
      </c>
      <c r="F39" s="53"/>
      <c r="G39" s="53">
        <v>-6.3</v>
      </c>
      <c r="I39" s="53">
        <v>0</v>
      </c>
      <c r="J39" s="53"/>
      <c r="K39" s="53">
        <v>0</v>
      </c>
    </row>
    <row r="40" spans="1:11" s="86" customFormat="1">
      <c r="A40" s="48"/>
      <c r="B40" s="164" t="s">
        <v>140</v>
      </c>
      <c r="C40" s="48"/>
      <c r="D40" s="48"/>
      <c r="E40" s="53">
        <v>-1.2</v>
      </c>
      <c r="F40" s="53"/>
      <c r="G40" s="53">
        <v>0</v>
      </c>
      <c r="I40" s="53">
        <v>0</v>
      </c>
      <c r="J40" s="53"/>
      <c r="K40" s="53">
        <v>0</v>
      </c>
    </row>
    <row r="41" spans="1:11">
      <c r="A41" s="164" t="s">
        <v>149</v>
      </c>
      <c r="B41" s="48"/>
      <c r="C41" s="48"/>
      <c r="D41" s="48"/>
      <c r="E41" s="55">
        <f>SUM(E33:E40)</f>
        <v>191.3</v>
      </c>
      <c r="F41" s="53"/>
      <c r="G41" s="55">
        <f>SUM(G33:G40)</f>
        <v>-8.7999999999999972</v>
      </c>
      <c r="H41" s="86"/>
      <c r="I41" s="55">
        <f>SUM(I33:I40)</f>
        <v>0</v>
      </c>
      <c r="J41" s="53"/>
      <c r="K41" s="55">
        <f>SUM(K33:K40)</f>
        <v>0</v>
      </c>
    </row>
    <row r="42" spans="1:11">
      <c r="A42" s="48" t="s">
        <v>100</v>
      </c>
      <c r="B42" s="48"/>
      <c r="C42" s="48"/>
      <c r="D42" s="48"/>
      <c r="E42" s="54">
        <v>-8.6999999999999993</v>
      </c>
      <c r="F42" s="53"/>
      <c r="G42" s="54">
        <v>-2.4</v>
      </c>
      <c r="H42" s="86"/>
      <c r="I42" s="54">
        <v>0</v>
      </c>
      <c r="J42" s="53"/>
      <c r="K42" s="54">
        <v>0</v>
      </c>
    </row>
    <row r="43" spans="1:11">
      <c r="A43" s="48" t="s">
        <v>101</v>
      </c>
      <c r="B43" s="48"/>
      <c r="C43" s="48"/>
      <c r="D43" s="48"/>
      <c r="E43" s="88">
        <f>E23+E30+E41+E42</f>
        <v>117.00000000000001</v>
      </c>
      <c r="F43" s="88"/>
      <c r="G43" s="88">
        <f>G23+G30+G41+G42</f>
        <v>-23.7</v>
      </c>
      <c r="H43" s="86"/>
      <c r="I43" s="88">
        <f>I23+I30+I41+I42</f>
        <v>0</v>
      </c>
      <c r="J43" s="88"/>
      <c r="K43" s="88">
        <f>K23+K30+K41+K42</f>
        <v>0</v>
      </c>
    </row>
    <row r="44" spans="1:11">
      <c r="A44" s="48" t="s">
        <v>98</v>
      </c>
      <c r="B44" s="48"/>
      <c r="C44" s="48"/>
      <c r="D44" s="48"/>
      <c r="E44" s="87">
        <v>681.9</v>
      </c>
      <c r="F44" s="88"/>
      <c r="G44" s="87">
        <v>326.3</v>
      </c>
      <c r="H44" s="86"/>
      <c r="I44" s="87">
        <v>0</v>
      </c>
      <c r="J44" s="88"/>
      <c r="K44" s="87">
        <v>0</v>
      </c>
    </row>
    <row r="45" spans="1:11" ht="13.8" thickBot="1">
      <c r="A45" s="48" t="s">
        <v>99</v>
      </c>
      <c r="B45" s="48"/>
      <c r="C45" s="48"/>
      <c r="D45" s="48"/>
      <c r="E45" s="157">
        <f>E43+E44</f>
        <v>798.9</v>
      </c>
      <c r="F45" s="158"/>
      <c r="G45" s="157">
        <f>G43+G44</f>
        <v>302.60000000000002</v>
      </c>
      <c r="H45" s="86"/>
      <c r="I45" s="157">
        <f>I43+I44</f>
        <v>0</v>
      </c>
      <c r="J45" s="158"/>
      <c r="K45" s="157">
        <f>K43+K44</f>
        <v>0</v>
      </c>
    </row>
    <row r="46" spans="1:11" ht="13.8" thickTop="1">
      <c r="A46" s="48"/>
      <c r="B46" s="48"/>
      <c r="C46" s="48"/>
      <c r="D46" s="48"/>
      <c r="E46" s="53"/>
      <c r="F46" s="48"/>
      <c r="G46" s="53"/>
      <c r="I46" s="53"/>
      <c r="J46" s="48"/>
      <c r="K46" s="133"/>
    </row>
    <row r="47" spans="1:11">
      <c r="E47" s="86"/>
      <c r="G47" s="86"/>
    </row>
    <row r="48" spans="1:11">
      <c r="E48" s="86"/>
      <c r="G48" s="86"/>
    </row>
    <row r="49" spans="5:9">
      <c r="E49" s="134"/>
      <c r="G49" s="134"/>
      <c r="I49" s="134"/>
    </row>
    <row r="50" spans="5:9">
      <c r="E50" s="86"/>
      <c r="G50" s="86"/>
    </row>
    <row r="51" spans="5:9">
      <c r="E51" s="86"/>
      <c r="G51" s="86"/>
    </row>
    <row r="52" spans="5:9">
      <c r="E52" s="86"/>
      <c r="G52" s="86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94" orientation="portrait" horizontalDpi="1200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3"/>
  <sheetViews>
    <sheetView showGridLines="0" zoomScale="90" zoomScaleNormal="90" workbookViewId="0">
      <selection activeCell="H13" sqref="H13"/>
    </sheetView>
  </sheetViews>
  <sheetFormatPr defaultColWidth="9.33203125" defaultRowHeight="13.2"/>
  <cols>
    <col min="1" max="1" width="58.77734375" style="60" customWidth="1"/>
    <col min="2" max="2" width="17" style="60" customWidth="1"/>
    <col min="3" max="3" width="2.33203125" style="60" customWidth="1"/>
    <col min="4" max="4" width="17.109375" style="60" customWidth="1"/>
    <col min="5" max="5" width="4.44140625" style="56" customWidth="1"/>
    <col min="6" max="16384" width="9.33203125" style="56"/>
  </cols>
  <sheetData>
    <row r="1" spans="1:9" ht="15.6">
      <c r="A1" s="59" t="s">
        <v>39</v>
      </c>
      <c r="B1" s="56"/>
      <c r="C1" s="56"/>
      <c r="D1" s="61"/>
    </row>
    <row r="2" spans="1:9" ht="15.6">
      <c r="A2" s="59" t="s">
        <v>97</v>
      </c>
      <c r="B2" s="56"/>
      <c r="C2" s="56"/>
      <c r="D2" s="61"/>
    </row>
    <row r="3" spans="1:9">
      <c r="B3" s="56"/>
      <c r="C3" s="56"/>
      <c r="D3" s="62"/>
    </row>
    <row r="4" spans="1:9" ht="13.8" thickBot="1">
      <c r="A4" s="136" t="s">
        <v>35</v>
      </c>
      <c r="B4" s="294" t="s">
        <v>162</v>
      </c>
      <c r="C4" s="294"/>
      <c r="D4" s="294"/>
    </row>
    <row r="5" spans="1:9" ht="13.8" thickBot="1">
      <c r="B5" s="51">
        <v>2020</v>
      </c>
      <c r="C5" s="50"/>
      <c r="D5" s="51" t="s">
        <v>161</v>
      </c>
    </row>
    <row r="6" spans="1:9" ht="26.4" customHeight="1">
      <c r="A6" s="301" t="s">
        <v>76</v>
      </c>
      <c r="B6" s="93"/>
      <c r="C6" s="64"/>
      <c r="D6" s="64"/>
      <c r="F6" s="114"/>
      <c r="G6" s="108"/>
      <c r="H6" s="114"/>
      <c r="I6" s="57"/>
    </row>
    <row r="7" spans="1:9">
      <c r="A7" s="63" t="s">
        <v>41</v>
      </c>
      <c r="B7" s="76">
        <f>+' BRKR Combined P&amp;L'!D19</f>
        <v>16.400000000000034</v>
      </c>
      <c r="C7" s="76"/>
      <c r="D7" s="76">
        <f>+' BRKR Combined P&amp;L'!F19</f>
        <v>41.899999999999977</v>
      </c>
      <c r="E7" s="76"/>
      <c r="F7" s="76"/>
      <c r="G7" s="76"/>
      <c r="H7" s="76"/>
      <c r="I7" s="76"/>
    </row>
    <row r="8" spans="1:9">
      <c r="A8" s="60" t="s">
        <v>69</v>
      </c>
      <c r="F8" s="114"/>
      <c r="G8" s="109"/>
      <c r="H8" s="114"/>
      <c r="I8" s="58"/>
    </row>
    <row r="9" spans="1:9">
      <c r="A9" s="60" t="s">
        <v>42</v>
      </c>
      <c r="B9" s="77">
        <v>2.2999999999999998</v>
      </c>
      <c r="C9" s="77"/>
      <c r="D9" s="77">
        <v>4</v>
      </c>
      <c r="F9" s="297"/>
      <c r="G9" s="297"/>
      <c r="H9" s="231"/>
      <c r="I9" s="58"/>
    </row>
    <row r="10" spans="1:9">
      <c r="A10" s="60" t="s">
        <v>43</v>
      </c>
      <c r="B10" s="77">
        <v>-1.1000000000000001</v>
      </c>
      <c r="C10" s="77"/>
      <c r="D10" s="78">
        <v>4.9000000000000004</v>
      </c>
      <c r="F10" s="119"/>
      <c r="G10" s="118"/>
      <c r="H10" s="231"/>
      <c r="I10" s="58"/>
    </row>
    <row r="11" spans="1:9">
      <c r="A11" s="60" t="s">
        <v>44</v>
      </c>
      <c r="B11" s="77">
        <v>8.6999999999999993</v>
      </c>
      <c r="C11" s="77"/>
      <c r="D11" s="77">
        <v>10.1</v>
      </c>
      <c r="F11" s="120"/>
      <c r="G11" s="120"/>
      <c r="H11" s="231"/>
      <c r="I11" s="58"/>
    </row>
    <row r="12" spans="1:9" ht="13.8" thickBot="1">
      <c r="A12" s="60" t="s">
        <v>45</v>
      </c>
      <c r="B12" s="77">
        <v>5.9</v>
      </c>
      <c r="C12" s="77"/>
      <c r="D12" s="85">
        <v>1.4</v>
      </c>
      <c r="F12" s="112"/>
      <c r="G12" s="113"/>
      <c r="H12" s="231"/>
      <c r="I12" s="58"/>
    </row>
    <row r="13" spans="1:9" ht="13.8" thickBot="1">
      <c r="A13" s="60" t="s">
        <v>70</v>
      </c>
      <c r="B13" s="159">
        <f>SUM(B9:B12)</f>
        <v>15.799999999999999</v>
      </c>
      <c r="C13" s="94"/>
      <c r="D13" s="159">
        <f>SUM(D9:D12)</f>
        <v>20.399999999999999</v>
      </c>
      <c r="F13" s="70"/>
      <c r="G13" s="70"/>
      <c r="H13" s="114"/>
      <c r="I13" s="58"/>
    </row>
    <row r="14" spans="1:9">
      <c r="F14" s="70"/>
      <c r="G14" s="70"/>
      <c r="H14" s="114"/>
      <c r="I14" s="57"/>
    </row>
    <row r="15" spans="1:9">
      <c r="A15" s="63" t="s">
        <v>46</v>
      </c>
      <c r="B15" s="160">
        <f>B7+B13</f>
        <v>32.200000000000031</v>
      </c>
      <c r="D15" s="160">
        <f>D7+D13</f>
        <v>62.299999999999976</v>
      </c>
      <c r="F15" s="70"/>
      <c r="G15" s="110"/>
      <c r="H15" s="114"/>
      <c r="I15" s="57"/>
    </row>
    <row r="16" spans="1:9">
      <c r="A16" s="60" t="s">
        <v>71</v>
      </c>
      <c r="B16" s="161">
        <f>+B15/' BRKR Combined P&amp;L'!D8</f>
        <v>7.5943396226415175E-2</v>
      </c>
      <c r="D16" s="161">
        <f>+D15/' BRKR Combined P&amp;L'!F8</f>
        <v>0.13502384048547894</v>
      </c>
      <c r="F16" s="70"/>
      <c r="G16" s="110"/>
      <c r="H16" s="250"/>
      <c r="I16" s="57"/>
    </row>
    <row r="17" spans="1:9">
      <c r="F17" s="70"/>
      <c r="G17" s="110"/>
      <c r="H17" s="114"/>
      <c r="I17" s="57"/>
    </row>
    <row r="18" spans="1:9">
      <c r="A18" s="60" t="s">
        <v>102</v>
      </c>
      <c r="B18" s="79">
        <v>-2.9</v>
      </c>
      <c r="D18" s="79">
        <v>-3.5</v>
      </c>
      <c r="F18" s="70"/>
      <c r="G18" s="110"/>
      <c r="H18" s="114"/>
      <c r="I18" s="57"/>
    </row>
    <row r="19" spans="1:9">
      <c r="A19" s="63" t="s">
        <v>47</v>
      </c>
      <c r="B19" s="95">
        <f>B15+B18</f>
        <v>29.300000000000033</v>
      </c>
      <c r="D19" s="95">
        <f>D15+D18</f>
        <v>58.799999999999976</v>
      </c>
      <c r="F19" s="115"/>
      <c r="G19" s="115"/>
      <c r="H19" s="114"/>
      <c r="I19" s="57"/>
    </row>
    <row r="20" spans="1:9">
      <c r="F20" s="112"/>
      <c r="G20" s="113"/>
      <c r="H20" s="111"/>
      <c r="I20" s="57"/>
    </row>
    <row r="21" spans="1:9">
      <c r="A21" s="60" t="s">
        <v>75</v>
      </c>
      <c r="B21" s="79">
        <v>-7</v>
      </c>
      <c r="D21" s="79">
        <v>-14.4</v>
      </c>
      <c r="F21" s="115"/>
      <c r="G21" s="115"/>
      <c r="H21" s="114"/>
      <c r="I21" s="57"/>
    </row>
    <row r="22" spans="1:9">
      <c r="A22" s="65" t="s">
        <v>48</v>
      </c>
      <c r="B22" s="96">
        <f>-B21/B19</f>
        <v>0.23890784982935126</v>
      </c>
      <c r="D22" s="96">
        <f>-D21/D19</f>
        <v>0.24489795918367357</v>
      </c>
      <c r="F22" s="169"/>
      <c r="G22" s="169"/>
      <c r="H22" s="114"/>
      <c r="I22" s="57"/>
    </row>
    <row r="23" spans="1:9">
      <c r="F23" s="115"/>
      <c r="G23" s="115"/>
      <c r="H23" s="114"/>
      <c r="I23" s="57"/>
    </row>
    <row r="24" spans="1:9">
      <c r="A24" s="60" t="s">
        <v>67</v>
      </c>
      <c r="B24" s="81">
        <v>-0.1</v>
      </c>
      <c r="C24" s="81"/>
      <c r="D24" s="81">
        <v>0.1</v>
      </c>
      <c r="F24" s="169"/>
      <c r="G24" s="169"/>
      <c r="H24" s="114"/>
      <c r="I24" s="57"/>
    </row>
    <row r="25" spans="1:9">
      <c r="F25" s="115"/>
      <c r="G25" s="115"/>
      <c r="H25" s="114"/>
      <c r="I25" s="57"/>
    </row>
    <row r="26" spans="1:9">
      <c r="A26" s="63" t="s">
        <v>68</v>
      </c>
      <c r="B26" s="95">
        <f>B15+B18+B21+B24</f>
        <v>22.200000000000031</v>
      </c>
      <c r="D26" s="95">
        <f>D15+D18+D21+D24</f>
        <v>44.499999999999979</v>
      </c>
      <c r="F26" s="170"/>
      <c r="G26" s="170"/>
      <c r="H26" s="114"/>
      <c r="I26" s="57"/>
    </row>
    <row r="27" spans="1:9">
      <c r="F27" s="115"/>
      <c r="G27" s="115"/>
      <c r="H27" s="114"/>
      <c r="I27" s="57"/>
    </row>
    <row r="28" spans="1:9">
      <c r="A28" s="60" t="s">
        <v>49</v>
      </c>
      <c r="B28" s="80">
        <f>+' BRKR Combined P&amp;L'!D39</f>
        <v>155.4</v>
      </c>
      <c r="D28" s="80">
        <f>+' BRKR Combined P&amp;L'!F39</f>
        <v>157.9</v>
      </c>
      <c r="F28" s="70"/>
      <c r="G28" s="116"/>
      <c r="H28" s="114"/>
      <c r="I28" s="57"/>
    </row>
    <row r="29" spans="1:9" ht="13.8" thickBot="1">
      <c r="B29" s="82"/>
      <c r="D29" s="82"/>
      <c r="F29" s="70"/>
      <c r="G29" s="116"/>
      <c r="H29" s="114"/>
      <c r="I29" s="57"/>
    </row>
    <row r="30" spans="1:9" ht="13.8" thickBot="1">
      <c r="A30" s="63" t="s">
        <v>50</v>
      </c>
      <c r="B30" s="162">
        <f>B26/B28</f>
        <v>0.14285714285714304</v>
      </c>
      <c r="D30" s="162">
        <f>D26/D28</f>
        <v>0.28182393920202647</v>
      </c>
      <c r="F30" s="70"/>
      <c r="G30" s="116"/>
      <c r="H30" s="135"/>
      <c r="I30" s="57"/>
    </row>
    <row r="31" spans="1:9">
      <c r="B31" s="218"/>
      <c r="F31" s="70"/>
      <c r="G31" s="110"/>
      <c r="H31" s="163"/>
      <c r="I31" s="57"/>
    </row>
    <row r="32" spans="1:9" ht="13.8" thickBot="1">
      <c r="B32" s="218"/>
      <c r="F32" s="70"/>
      <c r="G32" s="110"/>
      <c r="H32" s="114"/>
      <c r="I32" s="57"/>
    </row>
    <row r="33" spans="1:9">
      <c r="A33" s="66" t="s">
        <v>77</v>
      </c>
      <c r="B33" s="219"/>
      <c r="C33" s="83"/>
      <c r="D33" s="83"/>
      <c r="E33" s="271"/>
      <c r="F33" s="70"/>
      <c r="G33" s="117"/>
      <c r="H33" s="114"/>
      <c r="I33" s="57"/>
    </row>
    <row r="34" spans="1:9">
      <c r="A34" s="67" t="s">
        <v>51</v>
      </c>
      <c r="B34" s="121">
        <f>+' BRKR Combined P&amp;L'!D11</f>
        <v>192.3</v>
      </c>
      <c r="C34" s="97"/>
      <c r="D34" s="121">
        <f>+' BRKR Combined P&amp;L'!F11</f>
        <v>214.7</v>
      </c>
      <c r="E34" s="272"/>
      <c r="F34" s="115"/>
      <c r="G34" s="115"/>
      <c r="H34" s="114"/>
      <c r="I34" s="57"/>
    </row>
    <row r="35" spans="1:9">
      <c r="A35" s="68" t="s">
        <v>69</v>
      </c>
      <c r="B35" s="70"/>
      <c r="C35" s="70"/>
      <c r="D35" s="70"/>
      <c r="E35" s="272"/>
      <c r="F35" s="169"/>
      <c r="G35" s="169"/>
      <c r="H35" s="114"/>
      <c r="I35" s="57"/>
    </row>
    <row r="36" spans="1:9">
      <c r="A36" s="68" t="s">
        <v>42</v>
      </c>
      <c r="B36" s="84">
        <v>0.8</v>
      </c>
      <c r="C36" s="84"/>
      <c r="D36" s="84">
        <v>2.8</v>
      </c>
      <c r="E36" s="272"/>
      <c r="F36" s="115"/>
      <c r="G36" s="115"/>
      <c r="H36" s="211"/>
      <c r="I36" s="58"/>
    </row>
    <row r="37" spans="1:9">
      <c r="A37" s="68" t="s">
        <v>43</v>
      </c>
      <c r="B37" s="84">
        <v>0</v>
      </c>
      <c r="C37" s="84"/>
      <c r="D37" s="84">
        <v>1.2</v>
      </c>
      <c r="E37" s="272"/>
      <c r="F37" s="115"/>
      <c r="G37" s="115"/>
      <c r="H37" s="211"/>
      <c r="I37" s="58"/>
    </row>
    <row r="38" spans="1:9">
      <c r="A38" s="68" t="s">
        <v>44</v>
      </c>
      <c r="B38" s="84">
        <v>4.9000000000000004</v>
      </c>
      <c r="C38" s="84"/>
      <c r="D38" s="84">
        <v>6.8</v>
      </c>
      <c r="E38" s="272"/>
      <c r="F38" s="57"/>
      <c r="G38" s="57"/>
      <c r="H38" s="211"/>
      <c r="I38" s="58"/>
    </row>
    <row r="39" spans="1:9" ht="13.8" thickBot="1">
      <c r="A39" s="68" t="s">
        <v>45</v>
      </c>
      <c r="B39" s="84">
        <v>0.1</v>
      </c>
      <c r="C39" s="84"/>
      <c r="D39" s="85">
        <v>0</v>
      </c>
      <c r="E39" s="272"/>
      <c r="F39" s="57"/>
      <c r="G39" s="57"/>
      <c r="H39" s="211"/>
      <c r="I39" s="58"/>
    </row>
    <row r="40" spans="1:9" ht="13.8" thickBot="1">
      <c r="A40" s="68" t="s">
        <v>70</v>
      </c>
      <c r="B40" s="98">
        <f>SUM(B36:B39)</f>
        <v>5.8</v>
      </c>
      <c r="C40" s="70"/>
      <c r="D40" s="98">
        <f>SUM(D36:D39)</f>
        <v>10.8</v>
      </c>
      <c r="E40" s="272"/>
      <c r="F40" s="57"/>
      <c r="G40" s="57"/>
      <c r="H40" s="57"/>
      <c r="I40" s="57"/>
    </row>
    <row r="41" spans="1:9">
      <c r="A41" s="67" t="s">
        <v>52</v>
      </c>
      <c r="B41" s="130">
        <f>B34+B40</f>
        <v>198.10000000000002</v>
      </c>
      <c r="C41" s="97"/>
      <c r="D41" s="130">
        <f>D34+D40</f>
        <v>225.5</v>
      </c>
      <c r="E41" s="272"/>
      <c r="F41" s="57"/>
      <c r="G41" s="57"/>
      <c r="H41" s="57"/>
      <c r="I41" s="57"/>
    </row>
    <row r="42" spans="1:9" ht="13.8" thickBot="1">
      <c r="A42" s="69" t="s">
        <v>72</v>
      </c>
      <c r="B42" s="122">
        <f>+B41/' BRKR Combined P&amp;L'!D8</f>
        <v>0.46721698113207555</v>
      </c>
      <c r="C42" s="82"/>
      <c r="D42" s="122">
        <f>+D41/' BRKR Combined P&amp;L'!F8</f>
        <v>0.48872995231902905</v>
      </c>
      <c r="E42" s="273"/>
      <c r="F42" s="57"/>
      <c r="G42" s="57"/>
      <c r="H42" s="250"/>
      <c r="I42" s="57"/>
    </row>
    <row r="43" spans="1:9" ht="13.8" thickBot="1">
      <c r="A43" s="70"/>
      <c r="B43" s="220"/>
      <c r="C43" s="70"/>
      <c r="D43" s="100"/>
      <c r="F43" s="57"/>
      <c r="G43" s="57"/>
      <c r="H43" s="57"/>
      <c r="I43" s="57"/>
    </row>
    <row r="44" spans="1:9">
      <c r="A44" s="66" t="s">
        <v>141</v>
      </c>
      <c r="B44" s="219"/>
      <c r="C44" s="83"/>
      <c r="D44" s="83"/>
      <c r="E44" s="271"/>
      <c r="F44" s="70"/>
      <c r="G44" s="117"/>
      <c r="H44" s="114"/>
      <c r="I44" s="57"/>
    </row>
    <row r="45" spans="1:9">
      <c r="A45" s="67" t="s">
        <v>142</v>
      </c>
      <c r="B45" s="121">
        <f>' BRKR Combined P&amp;L'!D14</f>
        <v>121.2</v>
      </c>
      <c r="C45" s="97"/>
      <c r="D45" s="121">
        <f>' BRKR Combined P&amp;L'!F14</f>
        <v>120.1</v>
      </c>
      <c r="E45" s="272"/>
      <c r="F45" s="115"/>
      <c r="G45" s="115"/>
      <c r="H45" s="114"/>
      <c r="I45" s="57"/>
    </row>
    <row r="46" spans="1:9">
      <c r="A46" s="68" t="s">
        <v>69</v>
      </c>
      <c r="B46" s="70"/>
      <c r="C46" s="70"/>
      <c r="D46" s="70"/>
      <c r="E46" s="272"/>
      <c r="F46" s="169"/>
      <c r="G46" s="169"/>
      <c r="H46" s="114"/>
      <c r="I46" s="57"/>
    </row>
    <row r="47" spans="1:9" ht="13.8" thickBot="1">
      <c r="A47" s="68" t="s">
        <v>44</v>
      </c>
      <c r="B47" s="303">
        <v>3.8</v>
      </c>
      <c r="C47" s="266"/>
      <c r="D47" s="303">
        <v>3.3</v>
      </c>
      <c r="E47" s="274"/>
      <c r="F47" s="57"/>
      <c r="G47" s="57"/>
      <c r="H47" s="211"/>
      <c r="I47" s="58"/>
    </row>
    <row r="48" spans="1:9" ht="16.2" customHeight="1" thickBot="1">
      <c r="A48" s="101" t="s">
        <v>143</v>
      </c>
      <c r="B48" s="302">
        <f>B45-B47</f>
        <v>117.4</v>
      </c>
      <c r="C48" s="226"/>
      <c r="D48" s="302">
        <f>D45-D47</f>
        <v>116.8</v>
      </c>
      <c r="E48" s="273"/>
      <c r="F48" s="57"/>
      <c r="G48" s="57"/>
      <c r="H48" s="57"/>
      <c r="I48" s="57"/>
    </row>
    <row r="49" spans="1:9" ht="13.8" thickBot="1">
      <c r="A49" s="252"/>
      <c r="B49" s="100"/>
      <c r="C49" s="70"/>
      <c r="D49" s="100"/>
      <c r="E49" s="57"/>
      <c r="F49" s="57"/>
      <c r="G49" s="57"/>
      <c r="H49" s="250"/>
      <c r="I49" s="57"/>
    </row>
    <row r="50" spans="1:9">
      <c r="A50" s="124" t="s">
        <v>107</v>
      </c>
      <c r="B50" s="221"/>
      <c r="C50" s="83"/>
      <c r="D50" s="222"/>
      <c r="E50" s="271"/>
      <c r="F50" s="57"/>
      <c r="G50" s="57"/>
      <c r="H50" s="57"/>
      <c r="I50" s="57"/>
    </row>
    <row r="51" spans="1:9">
      <c r="A51" s="125" t="s">
        <v>104</v>
      </c>
      <c r="B51" s="223">
        <f>+' BRKR Combined P&amp;L'!D25/' BRKR Combined P&amp;L'!D24</f>
        <v>0.21481481481481426</v>
      </c>
      <c r="C51" s="57"/>
      <c r="D51" s="223">
        <f>+' BRKR Combined P&amp;L'!F25/' BRKR Combined P&amp;L'!F24</f>
        <v>0.20052083333333345</v>
      </c>
      <c r="E51" s="272"/>
      <c r="F51" s="135"/>
      <c r="G51" s="135"/>
      <c r="H51" s="135"/>
      <c r="I51" s="135"/>
    </row>
    <row r="52" spans="1:9">
      <c r="A52" s="126" t="s">
        <v>69</v>
      </c>
      <c r="B52" s="223"/>
      <c r="C52" s="57"/>
      <c r="D52" s="223"/>
      <c r="E52" s="272"/>
      <c r="F52" s="57"/>
      <c r="G52" s="57"/>
      <c r="H52" s="215"/>
      <c r="I52" s="57"/>
    </row>
    <row r="53" spans="1:9">
      <c r="A53" s="126" t="s">
        <v>115</v>
      </c>
      <c r="B53" s="270">
        <v>-2E-3</v>
      </c>
      <c r="C53" s="102"/>
      <c r="D53" s="270">
        <v>-4.0000000000000001E-3</v>
      </c>
      <c r="E53" s="274"/>
      <c r="F53" s="57"/>
      <c r="G53" s="57"/>
      <c r="H53" s="57"/>
      <c r="I53" s="57"/>
    </row>
    <row r="54" spans="1:9">
      <c r="A54" s="126" t="s">
        <v>150</v>
      </c>
      <c r="B54" s="270">
        <v>0</v>
      </c>
      <c r="C54" s="102"/>
      <c r="D54" s="270">
        <v>4.2000000000000003E-2</v>
      </c>
      <c r="E54" s="274"/>
      <c r="F54" s="57"/>
      <c r="G54" s="57"/>
      <c r="H54" s="211"/>
      <c r="I54" s="57"/>
    </row>
    <row r="55" spans="1:9" ht="13.8" thickBot="1">
      <c r="A55" s="68" t="s">
        <v>105</v>
      </c>
      <c r="B55" s="270">
        <v>2.5999999999999999E-2</v>
      </c>
      <c r="C55" s="102"/>
      <c r="D55" s="270">
        <v>6.0000000000000001E-3</v>
      </c>
      <c r="E55" s="274"/>
      <c r="F55" s="57"/>
      <c r="G55" s="57"/>
      <c r="H55" s="238"/>
      <c r="I55" s="57"/>
    </row>
    <row r="56" spans="1:9" ht="13.8" thickBot="1">
      <c r="A56" s="68" t="s">
        <v>70</v>
      </c>
      <c r="B56" s="224">
        <f>SUM(B53:B55)</f>
        <v>2.4E-2</v>
      </c>
      <c r="C56" s="70"/>
      <c r="D56" s="224">
        <f>SUM(D53:D55)</f>
        <v>4.4000000000000004E-2</v>
      </c>
      <c r="E56" s="272"/>
      <c r="F56" s="57"/>
      <c r="G56" s="57"/>
      <c r="H56" s="57"/>
      <c r="I56" s="57"/>
    </row>
    <row r="57" spans="1:9" ht="13.8" thickBot="1">
      <c r="A57" s="101" t="s">
        <v>106</v>
      </c>
      <c r="B57" s="225">
        <f>B51+B56</f>
        <v>0.23881481481481426</v>
      </c>
      <c r="C57" s="226"/>
      <c r="D57" s="225">
        <f>D51+D56</f>
        <v>0.24452083333333346</v>
      </c>
      <c r="E57" s="273"/>
      <c r="F57" s="57"/>
      <c r="G57" s="57"/>
      <c r="H57" s="57"/>
      <c r="I57" s="57"/>
    </row>
    <row r="58" spans="1:9" ht="13.8" thickBot="1">
      <c r="A58" s="70"/>
      <c r="B58" s="220"/>
      <c r="C58" s="70"/>
      <c r="D58" s="100"/>
      <c r="E58" s="57"/>
      <c r="F58" s="57"/>
      <c r="G58" s="57"/>
      <c r="H58" s="57"/>
      <c r="I58" s="57"/>
    </row>
    <row r="59" spans="1:9">
      <c r="A59" s="124" t="s">
        <v>109</v>
      </c>
      <c r="B59" s="130"/>
      <c r="C59" s="129"/>
      <c r="D59" s="132"/>
      <c r="E59" s="275"/>
      <c r="F59" s="57"/>
      <c r="G59" s="57"/>
      <c r="H59" s="57"/>
      <c r="I59" s="57"/>
    </row>
    <row r="60" spans="1:9">
      <c r="A60" s="125" t="s">
        <v>108</v>
      </c>
      <c r="B60" s="137">
        <f>+' BRKR Combined P&amp;L'!D35</f>
        <v>6.7567567567567779E-2</v>
      </c>
      <c r="C60" s="138"/>
      <c r="D60" s="137">
        <f>+' BRKR Combined P&amp;L'!F35</f>
        <v>0.19506016466117782</v>
      </c>
      <c r="E60" s="276"/>
      <c r="F60" s="57"/>
      <c r="G60" s="57"/>
      <c r="H60" s="211"/>
      <c r="I60" s="215"/>
    </row>
    <row r="61" spans="1:9">
      <c r="A61" s="126" t="s">
        <v>69</v>
      </c>
      <c r="B61" s="127"/>
      <c r="C61" s="127"/>
      <c r="D61" s="127"/>
      <c r="E61" s="277"/>
      <c r="F61" s="57"/>
      <c r="G61" s="57"/>
      <c r="H61" s="57"/>
      <c r="I61" s="57"/>
    </row>
    <row r="62" spans="1:9">
      <c r="A62" s="68" t="s">
        <v>42</v>
      </c>
      <c r="B62" s="268">
        <v>0.01</v>
      </c>
      <c r="C62" s="214"/>
      <c r="D62" s="214">
        <v>0.03</v>
      </c>
      <c r="E62" s="247"/>
      <c r="F62" s="57"/>
      <c r="G62" s="57"/>
      <c r="H62" s="215"/>
      <c r="I62" s="215"/>
    </row>
    <row r="63" spans="1:9">
      <c r="A63" s="68" t="s">
        <v>43</v>
      </c>
      <c r="B63" s="268">
        <f>B10/B28</f>
        <v>-7.0785070785070788E-3</v>
      </c>
      <c r="C63" s="214"/>
      <c r="D63" s="214">
        <v>0.03</v>
      </c>
      <c r="E63" s="247"/>
      <c r="F63" s="57"/>
      <c r="G63" s="57"/>
      <c r="H63" s="57"/>
      <c r="I63" s="57"/>
    </row>
    <row r="64" spans="1:9">
      <c r="A64" s="68" t="s">
        <v>44</v>
      </c>
      <c r="B64" s="268">
        <f>B11/B28</f>
        <v>5.5984555984555977E-2</v>
      </c>
      <c r="C64" s="214"/>
      <c r="D64" s="214">
        <v>0.06</v>
      </c>
      <c r="E64" s="247"/>
      <c r="F64" s="57"/>
      <c r="G64" s="57"/>
      <c r="H64" s="57"/>
      <c r="I64" s="57"/>
    </row>
    <row r="65" spans="1:9">
      <c r="A65" s="68" t="s">
        <v>45</v>
      </c>
      <c r="B65" s="268">
        <f>B12/B28</f>
        <v>3.7966537966537969E-2</v>
      </c>
      <c r="C65" s="214"/>
      <c r="D65" s="214">
        <v>0.01</v>
      </c>
      <c r="E65" s="247"/>
      <c r="F65" s="57"/>
      <c r="G65" s="57"/>
      <c r="H65" s="57"/>
      <c r="I65" s="57"/>
    </row>
    <row r="66" spans="1:9" ht="13.8" thickBot="1">
      <c r="A66" s="126" t="s">
        <v>111</v>
      </c>
      <c r="B66" s="269">
        <f>-(-B21-' BRKR Combined P&amp;L'!D25)/B28</f>
        <v>-2.6383526383526382E-2</v>
      </c>
      <c r="C66" s="231"/>
      <c r="D66" s="251">
        <v>-0.05</v>
      </c>
      <c r="E66" s="248"/>
      <c r="F66" s="57"/>
      <c r="G66" s="57"/>
      <c r="H66" s="57"/>
      <c r="I66" s="57"/>
    </row>
    <row r="67" spans="1:9" s="57" customFormat="1" ht="13.8" thickBot="1">
      <c r="A67" s="68" t="s">
        <v>70</v>
      </c>
      <c r="B67" s="214">
        <f>SUM(B62:B66)</f>
        <v>7.0489060489060493E-2</v>
      </c>
      <c r="C67" s="214"/>
      <c r="D67" s="214">
        <f>SUM(D62:D66)</f>
        <v>0.08</v>
      </c>
      <c r="E67" s="247"/>
    </row>
    <row r="68" spans="1:9" ht="13.8" thickBot="1">
      <c r="A68" s="131" t="s">
        <v>110</v>
      </c>
      <c r="B68" s="139">
        <f>B60+B67</f>
        <v>0.13805662805662827</v>
      </c>
      <c r="C68" s="128"/>
      <c r="D68" s="139">
        <f>SUM(D60:D66)</f>
        <v>0.27506016466117783</v>
      </c>
      <c r="E68" s="278"/>
    </row>
    <row r="69" spans="1:9" ht="13.8" thickBot="1">
      <c r="A69" s="70"/>
      <c r="B69" s="220"/>
      <c r="C69" s="70"/>
      <c r="D69" s="100"/>
      <c r="E69" s="57"/>
    </row>
    <row r="70" spans="1:9">
      <c r="A70" s="66" t="s">
        <v>84</v>
      </c>
      <c r="B70" s="227"/>
      <c r="C70" s="83"/>
      <c r="D70" s="228"/>
      <c r="E70" s="271"/>
    </row>
    <row r="71" spans="1:9">
      <c r="A71" s="67" t="s">
        <v>85</v>
      </c>
      <c r="B71" s="229">
        <f>+'Cash Flow'!E23</f>
        <v>35.000000000000007</v>
      </c>
      <c r="C71" s="70"/>
      <c r="D71" s="229">
        <f>+'Cash Flow'!G23</f>
        <v>14.2</v>
      </c>
      <c r="E71" s="272"/>
    </row>
    <row r="72" spans="1:9">
      <c r="A72" s="68" t="s">
        <v>69</v>
      </c>
      <c r="B72" s="70"/>
      <c r="C72" s="70"/>
      <c r="D72" s="70"/>
      <c r="E72" s="272"/>
    </row>
    <row r="73" spans="1:9" ht="13.8" thickBot="1">
      <c r="A73" s="68" t="s">
        <v>64</v>
      </c>
      <c r="B73" s="85">
        <f>+'Cash Flow'!E28</f>
        <v>-30.5</v>
      </c>
      <c r="C73" s="70"/>
      <c r="D73" s="85">
        <f>+'Cash Flow'!G28</f>
        <v>-10.6</v>
      </c>
      <c r="E73" s="272"/>
    </row>
    <row r="74" spans="1:9" ht="13.8" thickBot="1">
      <c r="A74" s="101" t="s">
        <v>86</v>
      </c>
      <c r="B74" s="230">
        <f>+B71+B73</f>
        <v>4.5000000000000071</v>
      </c>
      <c r="C74" s="82"/>
      <c r="D74" s="230">
        <f>+D71+D73</f>
        <v>3.5999999999999996</v>
      </c>
      <c r="E74" s="273"/>
    </row>
    <row r="75" spans="1:9" s="233" customFormat="1" ht="13.95" customHeight="1">
      <c r="A75" s="60"/>
      <c r="B75" s="60"/>
      <c r="C75" s="60"/>
      <c r="D75" s="60"/>
      <c r="E75" s="57"/>
    </row>
    <row r="76" spans="1:9" s="233" customFormat="1" ht="27" customHeight="1">
      <c r="A76" s="296" t="s">
        <v>165</v>
      </c>
      <c r="B76" s="296"/>
      <c r="C76" s="296"/>
      <c r="D76" s="296"/>
      <c r="E76" s="296"/>
      <c r="F76" s="287"/>
      <c r="G76" s="287"/>
      <c r="H76" s="287"/>
    </row>
    <row r="77" spans="1:9" ht="13.95" customHeight="1">
      <c r="A77" s="296"/>
      <c r="B77" s="296"/>
      <c r="C77" s="296"/>
      <c r="D77" s="296"/>
      <c r="E77" s="215"/>
      <c r="F77" s="215"/>
      <c r="G77" s="215"/>
      <c r="H77" s="215"/>
    </row>
    <row r="78" spans="1:9" ht="37.5" customHeight="1">
      <c r="A78" s="296" t="s">
        <v>166</v>
      </c>
      <c r="B78" s="296"/>
      <c r="C78" s="296"/>
      <c r="D78" s="296"/>
      <c r="E78" s="296"/>
      <c r="F78" s="170"/>
      <c r="G78" s="170"/>
      <c r="H78" s="170"/>
    </row>
    <row r="79" spans="1:9" ht="13.95" customHeight="1">
      <c r="A79" s="288"/>
      <c r="B79" s="190"/>
      <c r="C79" s="70"/>
      <c r="D79" s="289"/>
      <c r="E79" s="215"/>
      <c r="F79" s="190"/>
      <c r="G79" s="70"/>
      <c r="H79" s="289"/>
    </row>
    <row r="80" spans="1:9" ht="31.5" customHeight="1">
      <c r="A80" s="296" t="s">
        <v>167</v>
      </c>
      <c r="B80" s="296"/>
      <c r="C80" s="296"/>
      <c r="D80" s="296"/>
      <c r="E80" s="296"/>
      <c r="F80" s="170"/>
      <c r="G80" s="170"/>
      <c r="H80" s="170"/>
    </row>
    <row r="81" ht="13.95" customHeight="1"/>
    <row r="82" ht="13.95" customHeight="1"/>
    <row r="83" ht="13.95" customHeight="1"/>
  </sheetData>
  <mergeCells count="6">
    <mergeCell ref="A76:E76"/>
    <mergeCell ref="A80:E80"/>
    <mergeCell ref="F9:G9"/>
    <mergeCell ref="A78:E78"/>
    <mergeCell ref="B4:D4"/>
    <mergeCell ref="A77:D77"/>
  </mergeCells>
  <pageMargins left="0.7" right="0.7" top="0.75" bottom="0.75" header="0.3" footer="0.3"/>
  <pageSetup fitToHeight="0" orientation="portrait" r:id="rId1"/>
  <rowBreaks count="1" manualBreakCount="1">
    <brk id="48" max="4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5"/>
  <sheetViews>
    <sheetView showGridLines="0" topLeftCell="A9" zoomScale="90" zoomScaleNormal="90" workbookViewId="0">
      <selection activeCell="H18" sqref="H18"/>
    </sheetView>
  </sheetViews>
  <sheetFormatPr defaultColWidth="8.77734375" defaultRowHeight="13.2"/>
  <cols>
    <col min="1" max="1" width="72.33203125" style="174" customWidth="1"/>
    <col min="2" max="2" width="17.44140625" style="174" customWidth="1"/>
    <col min="3" max="3" width="2.33203125" style="174" customWidth="1"/>
    <col min="4" max="4" width="18.6640625" style="174" customWidth="1"/>
    <col min="5" max="5" width="2.33203125" style="246" customWidth="1"/>
    <col min="6" max="16384" width="8.77734375" style="174"/>
  </cols>
  <sheetData>
    <row r="1" spans="1:5" ht="15.6">
      <c r="A1" s="171" t="s">
        <v>39</v>
      </c>
      <c r="B1" s="172"/>
      <c r="C1" s="172"/>
      <c r="D1" s="173"/>
    </row>
    <row r="2" spans="1:5" ht="15.6">
      <c r="A2" s="171" t="s">
        <v>145</v>
      </c>
      <c r="B2" s="172"/>
      <c r="C2" s="172"/>
      <c r="D2" s="173"/>
    </row>
    <row r="3" spans="1:5">
      <c r="A3" s="175"/>
      <c r="B3" s="172"/>
      <c r="C3" s="172"/>
      <c r="D3" s="176"/>
    </row>
    <row r="4" spans="1:5" ht="13.8" thickBot="1">
      <c r="A4" s="136" t="s">
        <v>36</v>
      </c>
      <c r="B4" s="294" t="s">
        <v>162</v>
      </c>
      <c r="C4" s="294"/>
      <c r="D4" s="294"/>
    </row>
    <row r="5" spans="1:5" ht="13.8" thickBot="1">
      <c r="A5" s="175"/>
      <c r="B5" s="118">
        <v>2020</v>
      </c>
      <c r="C5" s="50"/>
      <c r="D5" s="118">
        <v>2019</v>
      </c>
    </row>
    <row r="6" spans="1:5">
      <c r="A6" s="177" t="s">
        <v>118</v>
      </c>
      <c r="B6" s="178"/>
      <c r="C6" s="179"/>
      <c r="D6" s="179"/>
      <c r="E6" s="180"/>
    </row>
    <row r="7" spans="1:5">
      <c r="A7" s="181" t="s">
        <v>119</v>
      </c>
      <c r="B7" s="182">
        <v>120.9</v>
      </c>
      <c r="C7" s="183"/>
      <c r="D7" s="199">
        <v>127.8</v>
      </c>
      <c r="E7" s="280"/>
    </row>
    <row r="8" spans="1:5">
      <c r="A8" s="181" t="s">
        <v>120</v>
      </c>
      <c r="B8" s="184">
        <v>140.5</v>
      </c>
      <c r="C8" s="183"/>
      <c r="D8" s="183">
        <v>148.19999999999999</v>
      </c>
      <c r="E8" s="280"/>
    </row>
    <row r="9" spans="1:5">
      <c r="A9" s="181" t="s">
        <v>121</v>
      </c>
      <c r="B9" s="184">
        <v>120.1</v>
      </c>
      <c r="C9" s="183"/>
      <c r="D9" s="183">
        <v>140.80000000000001</v>
      </c>
      <c r="E9" s="280"/>
    </row>
    <row r="10" spans="1:5">
      <c r="A10" s="181" t="s">
        <v>122</v>
      </c>
      <c r="B10" s="184">
        <v>46.2</v>
      </c>
      <c r="C10" s="183"/>
      <c r="D10" s="183">
        <v>47.8</v>
      </c>
      <c r="E10" s="280"/>
    </row>
    <row r="11" spans="1:5" ht="13.8" thickBot="1">
      <c r="A11" s="181" t="s">
        <v>123</v>
      </c>
      <c r="B11" s="184">
        <v>-3.7</v>
      </c>
      <c r="C11" s="183"/>
      <c r="D11" s="183">
        <v>-3.2</v>
      </c>
      <c r="E11" s="280"/>
    </row>
    <row r="12" spans="1:5" ht="13.8" thickBot="1">
      <c r="A12" s="185" t="s">
        <v>124</v>
      </c>
      <c r="B12" s="186">
        <f>SUM(B6:B11)</f>
        <v>424</v>
      </c>
      <c r="C12" s="85"/>
      <c r="D12" s="186">
        <f>SUM(D6:D11)</f>
        <v>461.40000000000003</v>
      </c>
      <c r="E12" s="281"/>
    </row>
    <row r="13" spans="1:5" ht="13.8" thickBot="1"/>
    <row r="14" spans="1:5">
      <c r="A14" s="177" t="s">
        <v>125</v>
      </c>
      <c r="B14" s="178"/>
      <c r="C14" s="179"/>
      <c r="D14" s="179"/>
      <c r="E14" s="180"/>
    </row>
    <row r="15" spans="1:5">
      <c r="A15" s="181" t="s">
        <v>126</v>
      </c>
      <c r="B15" s="182">
        <v>109.4</v>
      </c>
      <c r="C15" s="183"/>
      <c r="D15" s="199">
        <v>117.6</v>
      </c>
      <c r="E15" s="280"/>
    </row>
    <row r="16" spans="1:5">
      <c r="A16" s="181" t="s">
        <v>127</v>
      </c>
      <c r="B16" s="184">
        <v>144.9</v>
      </c>
      <c r="C16" s="183"/>
      <c r="D16" s="183">
        <f>42.8+112.3</f>
        <v>155.1</v>
      </c>
      <c r="E16" s="280"/>
    </row>
    <row r="17" spans="1:5">
      <c r="A17" s="181" t="s">
        <v>128</v>
      </c>
      <c r="B17" s="184">
        <v>137.19999999999999</v>
      </c>
      <c r="C17" s="183"/>
      <c r="D17" s="183">
        <v>152.19999999999999</v>
      </c>
      <c r="E17" s="280"/>
    </row>
    <row r="18" spans="1:5" ht="13.8" thickBot="1">
      <c r="A18" s="181" t="s">
        <v>129</v>
      </c>
      <c r="B18" s="184">
        <v>32.5</v>
      </c>
      <c r="C18" s="183"/>
      <c r="D18" s="183">
        <v>36.5</v>
      </c>
      <c r="E18" s="280"/>
    </row>
    <row r="19" spans="1:5" ht="13.8" thickBot="1">
      <c r="A19" s="185" t="s">
        <v>124</v>
      </c>
      <c r="B19" s="186">
        <f>SUM(B15:B18)</f>
        <v>424</v>
      </c>
      <c r="C19" s="85"/>
      <c r="D19" s="186">
        <f>SUM(D15:D18)</f>
        <v>461.4</v>
      </c>
      <c r="E19" s="281"/>
    </row>
    <row r="20" spans="1:5" ht="13.8" thickBot="1"/>
    <row r="21" spans="1:5" ht="13.8" thickBot="1">
      <c r="A21" s="187" t="s">
        <v>130</v>
      </c>
      <c r="B21" s="298" t="s">
        <v>131</v>
      </c>
      <c r="C21" s="299"/>
      <c r="D21" s="299"/>
      <c r="E21" s="300"/>
    </row>
    <row r="22" spans="1:5">
      <c r="A22" s="189" t="s">
        <v>87</v>
      </c>
      <c r="B22" s="190">
        <f>+' BRKR Combined P&amp;L'!F8</f>
        <v>461.4</v>
      </c>
      <c r="C22" s="191"/>
      <c r="D22" s="190">
        <v>431.7</v>
      </c>
      <c r="E22" s="282"/>
    </row>
    <row r="23" spans="1:5">
      <c r="A23" s="192" t="s">
        <v>69</v>
      </c>
      <c r="B23" s="193"/>
      <c r="C23" s="193"/>
      <c r="D23" s="193"/>
      <c r="E23" s="194"/>
    </row>
    <row r="24" spans="1:5">
      <c r="A24" s="192" t="s">
        <v>91</v>
      </c>
      <c r="B24" s="258">
        <v>4.3</v>
      </c>
      <c r="C24" s="188"/>
      <c r="D24" s="195">
        <v>26</v>
      </c>
      <c r="E24" s="282"/>
    </row>
    <row r="25" spans="1:5">
      <c r="A25" s="192" t="s">
        <v>89</v>
      </c>
      <c r="B25" s="258">
        <v>-36.200000000000003</v>
      </c>
      <c r="C25" s="188"/>
      <c r="D25" s="195">
        <v>23.5</v>
      </c>
      <c r="E25" s="282"/>
    </row>
    <row r="26" spans="1:5" ht="13.8" thickBot="1">
      <c r="A26" s="192" t="s">
        <v>88</v>
      </c>
      <c r="B26" s="259">
        <v>-5.5</v>
      </c>
      <c r="C26" s="191"/>
      <c r="D26" s="196">
        <v>-19.8</v>
      </c>
      <c r="E26" s="282"/>
    </row>
    <row r="27" spans="1:5" ht="13.8" thickBot="1">
      <c r="A27" s="192" t="s">
        <v>70</v>
      </c>
      <c r="B27" s="260">
        <f>SUM(B24:B26)</f>
        <v>-37.400000000000006</v>
      </c>
      <c r="C27" s="191"/>
      <c r="D27" s="197">
        <f>SUM(D24:D26)</f>
        <v>29.7</v>
      </c>
      <c r="E27" s="282"/>
    </row>
    <row r="28" spans="1:5">
      <c r="A28" s="189" t="s">
        <v>90</v>
      </c>
      <c r="B28" s="261">
        <f>+B22+B27</f>
        <v>424</v>
      </c>
      <c r="C28" s="191"/>
      <c r="D28" s="190">
        <f>+D22+D27</f>
        <v>461.4</v>
      </c>
      <c r="E28" s="282"/>
    </row>
    <row r="29" spans="1:5">
      <c r="A29" s="240" t="s">
        <v>136</v>
      </c>
      <c r="B29" s="255">
        <f>(B28-B22)/B22</f>
        <v>-8.1057650628521841E-2</v>
      </c>
      <c r="C29" s="191"/>
      <c r="D29" s="243">
        <f>(D28-D22)/D22</f>
        <v>6.8797776233495464E-2</v>
      </c>
      <c r="E29" s="282"/>
    </row>
    <row r="30" spans="1:5" ht="13.8" thickBot="1">
      <c r="A30" s="241" t="s">
        <v>135</v>
      </c>
      <c r="B30" s="290">
        <v>-7.9000000000000001E-2</v>
      </c>
      <c r="C30" s="198"/>
      <c r="D30" s="291">
        <v>5.5E-2</v>
      </c>
      <c r="E30" s="283"/>
    </row>
    <row r="31" spans="1:5" ht="13.8" thickBot="1"/>
    <row r="32" spans="1:5" ht="16.2" thickBot="1">
      <c r="A32" s="187" t="s">
        <v>130</v>
      </c>
      <c r="B32" s="298" t="s">
        <v>155</v>
      </c>
      <c r="C32" s="299"/>
      <c r="D32" s="299"/>
      <c r="E32" s="279"/>
    </row>
    <row r="33" spans="1:5">
      <c r="A33" s="189" t="s">
        <v>87</v>
      </c>
      <c r="B33" s="190">
        <f>+D39</f>
        <v>416.8</v>
      </c>
      <c r="C33" s="191"/>
      <c r="D33" s="190">
        <v>387</v>
      </c>
      <c r="E33" s="282"/>
    </row>
    <row r="34" spans="1:5">
      <c r="A34" s="192" t="s">
        <v>69</v>
      </c>
      <c r="B34" s="193"/>
      <c r="C34" s="193"/>
      <c r="D34" s="193"/>
      <c r="E34" s="194"/>
    </row>
    <row r="35" spans="1:5">
      <c r="A35" s="192" t="s">
        <v>91</v>
      </c>
      <c r="B35" s="258">
        <v>3.3</v>
      </c>
      <c r="C35" s="188"/>
      <c r="D35" s="195">
        <v>26</v>
      </c>
      <c r="E35" s="282"/>
    </row>
    <row r="36" spans="1:5">
      <c r="A36" s="192" t="s">
        <v>89</v>
      </c>
      <c r="B36" s="258">
        <v>-34.299999999999997</v>
      </c>
      <c r="C36" s="188"/>
      <c r="D36" s="195">
        <v>21.1</v>
      </c>
      <c r="E36" s="282"/>
    </row>
    <row r="37" spans="1:5" ht="13.8" thickBot="1">
      <c r="A37" s="192" t="s">
        <v>88</v>
      </c>
      <c r="B37" s="259">
        <v>-4.3</v>
      </c>
      <c r="C37" s="191"/>
      <c r="D37" s="196">
        <v>-17.3</v>
      </c>
      <c r="E37" s="282"/>
    </row>
    <row r="38" spans="1:5" ht="13.8" thickBot="1">
      <c r="A38" s="192" t="s">
        <v>70</v>
      </c>
      <c r="B38" s="260">
        <f>SUM(B35:B37)</f>
        <v>-35.299999999999997</v>
      </c>
      <c r="C38" s="191"/>
      <c r="D38" s="197">
        <f>SUM(D35:D37)</f>
        <v>29.8</v>
      </c>
      <c r="E38" s="282"/>
    </row>
    <row r="39" spans="1:5">
      <c r="A39" s="189" t="s">
        <v>90</v>
      </c>
      <c r="B39" s="261">
        <f>+B33+B38</f>
        <v>381.5</v>
      </c>
      <c r="C39" s="191"/>
      <c r="D39" s="190">
        <f>+D33+D38</f>
        <v>416.8</v>
      </c>
      <c r="E39" s="282"/>
    </row>
    <row r="40" spans="1:5">
      <c r="A40" s="240" t="s">
        <v>136</v>
      </c>
      <c r="B40" s="255">
        <f>(B39-B33)/B33</f>
        <v>-8.4692898272552802E-2</v>
      </c>
      <c r="C40" s="191"/>
      <c r="D40" s="243">
        <f>(D39-D33)/D33</f>
        <v>7.7002583979328201E-2</v>
      </c>
      <c r="E40" s="282"/>
    </row>
    <row r="41" spans="1:5" ht="13.8" thickBot="1">
      <c r="A41" s="241" t="s">
        <v>135</v>
      </c>
      <c r="B41" s="290">
        <v>-8.2000000000000003E-2</v>
      </c>
      <c r="C41" s="198"/>
      <c r="D41" s="291">
        <v>5.5E-2</v>
      </c>
      <c r="E41" s="283"/>
    </row>
    <row r="42" spans="1:5" ht="13.8" thickBot="1"/>
    <row r="43" spans="1:5" ht="13.8" thickBot="1">
      <c r="A43" s="187" t="s">
        <v>130</v>
      </c>
      <c r="B43" s="298" t="s">
        <v>151</v>
      </c>
      <c r="C43" s="299"/>
      <c r="D43" s="299"/>
      <c r="E43" s="300"/>
    </row>
    <row r="44" spans="1:5">
      <c r="A44" s="189" t="s">
        <v>87</v>
      </c>
      <c r="B44" s="190">
        <f>+D50</f>
        <v>44.6</v>
      </c>
      <c r="C44" s="191"/>
      <c r="D44" s="190">
        <v>44.7</v>
      </c>
      <c r="E44" s="282"/>
    </row>
    <row r="45" spans="1:5">
      <c r="A45" s="192" t="s">
        <v>69</v>
      </c>
      <c r="B45" s="262"/>
      <c r="C45" s="262"/>
      <c r="D45" s="262"/>
      <c r="E45" s="284"/>
    </row>
    <row r="46" spans="1:5">
      <c r="A46" s="192" t="s">
        <v>91</v>
      </c>
      <c r="B46" s="258">
        <v>1</v>
      </c>
      <c r="C46" s="263"/>
      <c r="D46" s="258">
        <v>0</v>
      </c>
      <c r="E46" s="285"/>
    </row>
    <row r="47" spans="1:5">
      <c r="A47" s="192" t="s">
        <v>89</v>
      </c>
      <c r="B47" s="258">
        <v>-1.9</v>
      </c>
      <c r="C47" s="263"/>
      <c r="D47" s="258">
        <v>2.4</v>
      </c>
      <c r="E47" s="285"/>
    </row>
    <row r="48" spans="1:5" ht="13.8" thickBot="1">
      <c r="A48" s="192" t="s">
        <v>88</v>
      </c>
      <c r="B48" s="259">
        <v>-1.2</v>
      </c>
      <c r="C48" s="264"/>
      <c r="D48" s="259">
        <v>-2.5</v>
      </c>
      <c r="E48" s="285"/>
    </row>
    <row r="49" spans="1:11" ht="13.8" thickBot="1">
      <c r="A49" s="192" t="s">
        <v>70</v>
      </c>
      <c r="B49" s="260">
        <f>SUM(B46:B48)</f>
        <v>-2.0999999999999996</v>
      </c>
      <c r="C49" s="264"/>
      <c r="D49" s="260">
        <f>SUM(D46:D48)</f>
        <v>-0.10000000000000009</v>
      </c>
      <c r="E49" s="285"/>
    </row>
    <row r="50" spans="1:11">
      <c r="A50" s="189" t="s">
        <v>90</v>
      </c>
      <c r="B50" s="261">
        <f>+B44+B49</f>
        <v>42.5</v>
      </c>
      <c r="C50" s="264"/>
      <c r="D50" s="261">
        <f>+D44+D49</f>
        <v>44.6</v>
      </c>
      <c r="E50" s="285"/>
      <c r="G50" s="256"/>
      <c r="H50" s="256"/>
      <c r="I50" s="256"/>
      <c r="J50" s="256"/>
      <c r="K50" s="256"/>
    </row>
    <row r="51" spans="1:11">
      <c r="A51" s="240" t="s">
        <v>136</v>
      </c>
      <c r="B51" s="255">
        <f>(B50-B44)/B44</f>
        <v>-4.7085201793722005E-2</v>
      </c>
      <c r="C51" s="264"/>
      <c r="D51" s="255">
        <f>(D50-D44)/D44</f>
        <v>-2.2371364653244164E-3</v>
      </c>
      <c r="E51" s="285"/>
      <c r="G51" s="257"/>
      <c r="H51" s="256"/>
      <c r="I51" s="256"/>
      <c r="J51" s="256"/>
      <c r="K51" s="256"/>
    </row>
    <row r="52" spans="1:11" ht="13.8" thickBot="1">
      <c r="A52" s="241" t="s">
        <v>135</v>
      </c>
      <c r="B52" s="290">
        <v>-4.2999999999999997E-2</v>
      </c>
      <c r="C52" s="265"/>
      <c r="D52" s="290">
        <v>5.3999999999999999E-2</v>
      </c>
      <c r="E52" s="286"/>
      <c r="G52" s="256"/>
      <c r="H52" s="256"/>
      <c r="I52" s="256"/>
      <c r="J52" s="256"/>
      <c r="K52" s="256"/>
    </row>
    <row r="53" spans="1:11">
      <c r="A53" s="242"/>
      <c r="B53" s="244"/>
      <c r="C53" s="191"/>
      <c r="D53" s="245"/>
      <c r="E53" s="188"/>
    </row>
    <row r="54" spans="1:11" ht="15.6">
      <c r="A54" s="246" t="s">
        <v>156</v>
      </c>
      <c r="B54" s="246"/>
      <c r="C54" s="246"/>
      <c r="D54" s="246"/>
    </row>
    <row r="55" spans="1:11">
      <c r="A55" s="246"/>
      <c r="B55" s="246"/>
      <c r="C55" s="246"/>
      <c r="D55" s="246"/>
    </row>
  </sheetData>
  <mergeCells count="4">
    <mergeCell ref="B4:D4"/>
    <mergeCell ref="B32:D32"/>
    <mergeCell ref="B43:E43"/>
    <mergeCell ref="B21:E21"/>
  </mergeCells>
  <pageMargins left="0.7" right="0.7" top="0.75" bottom="0.75" header="0.3" footer="0.3"/>
  <pageSetup scale="89" fitToHeight="0" orientation="portrait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'Cash Flow'!Print_Area</vt:lpstr>
      <vt:lpstr>'Non GAAP Recon'!Print_Area</vt:lpstr>
      <vt:lpstr>Revenue!Print_Area</vt:lpstr>
      <vt:lpstr>'Non GAAP Recon'!Print_Titles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Minkova, Miroslava</cp:lastModifiedBy>
  <cp:lastPrinted>2020-05-06T17:07:06Z</cp:lastPrinted>
  <dcterms:created xsi:type="dcterms:W3CDTF">2001-02-22T14:58:12Z</dcterms:created>
  <dcterms:modified xsi:type="dcterms:W3CDTF">2020-05-06T17:09:51Z</dcterms:modified>
</cp:coreProperties>
</file>