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Q:\BRKR\Finance\BDAL Finance\Bruker BioSciences\BRKR Investor Relations\Earnings Calls\2019\Q4-19\Final Q4 2019 docs\"/>
    </mc:Choice>
  </mc:AlternateContent>
  <xr:revisionPtr revIDLastSave="0" documentId="13_ncr:1_{39345FA6-816D-4270-BB65-FD3990B714F6}" xr6:coauthVersionLast="43" xr6:coauthVersionMax="43" xr10:uidLastSave="{00000000-0000-0000-0000-000000000000}"/>
  <workbookProtection lockStructure="1"/>
  <bookViews>
    <workbookView xWindow="-120" yWindow="-120" windowWidth="20730" windowHeight="11160" tabRatio="778" xr2:uid="{00000000-000D-0000-FFFF-FFFF00000000}"/>
  </bookViews>
  <sheets>
    <sheet name="BRKR BS" sheetId="101" r:id="rId1"/>
    <sheet name=" BRKR Combined P&amp;L" sheetId="115" r:id="rId2"/>
    <sheet name="Cash Flow" sheetId="129" r:id="rId3"/>
    <sheet name="Non GAAP Recon" sheetId="128" r:id="rId4"/>
    <sheet name="Revenue" sheetId="130" r:id="rId5"/>
  </sheets>
  <definedNames>
    <definedName name="__FPMExcelClient_CellBasedFunctionStatus" localSheetId="3" hidden="1">"2_1_2_2_2_2"</definedName>
    <definedName name="_Order1" hidden="1">255</definedName>
    <definedName name="csDesignMode">1</definedName>
    <definedName name="pbStartPageNumber">1</definedName>
    <definedName name="pbUpdatePageNumbering">TRUE</definedName>
    <definedName name="_xlnm.Print_Area" localSheetId="1">' BRKR Combined P&amp;L'!$A$1:$J$41</definedName>
    <definedName name="_xlnm.Print_Area" localSheetId="2">'Cash Flow'!$A$1:$K$51</definedName>
    <definedName name="_xlnm.Print_Area" localSheetId="3">'Non GAAP Recon'!$A$1:$H$94</definedName>
    <definedName name="_xlnm.Print_Area" localSheetId="4">Revenue!$A$1:$H$61</definedName>
    <definedName name="_xlnm.Print_Titles" localSheetId="3">'Non GAAP Recon'!$1:$5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2" i="128" l="1"/>
  <c r="E46" i="129" l="1"/>
  <c r="G46" i="129"/>
  <c r="K46" i="129"/>
  <c r="I46" i="129"/>
  <c r="I18" i="129"/>
  <c r="E18" i="129"/>
  <c r="E14" i="129"/>
  <c r="F15" i="101" l="1"/>
  <c r="D16" i="115" l="1"/>
  <c r="D14" i="115"/>
  <c r="H16" i="115"/>
  <c r="H14" i="115"/>
  <c r="H52" i="130" l="1"/>
  <c r="F52" i="130"/>
  <c r="D52" i="130"/>
  <c r="B52" i="130"/>
  <c r="F90" i="128"/>
  <c r="H90" i="128"/>
  <c r="H83" i="128"/>
  <c r="H92" i="128" l="1"/>
  <c r="H45" i="128"/>
  <c r="H48" i="128" s="1"/>
  <c r="D45" i="128"/>
  <c r="D48" i="128" s="1"/>
  <c r="B45" i="128" l="1"/>
  <c r="B48" i="128" s="1"/>
  <c r="F45" i="128"/>
  <c r="F48" i="128" s="1"/>
  <c r="F54" i="130" l="1"/>
  <c r="H39" i="130"/>
  <c r="H41" i="130" s="1"/>
  <c r="H42" i="130" s="1"/>
  <c r="F39" i="130"/>
  <c r="F41" i="130" s="1"/>
  <c r="H26" i="130"/>
  <c r="H28" i="130" s="1"/>
  <c r="H29" i="130" s="1"/>
  <c r="H30" i="130" s="1"/>
  <c r="F26" i="130"/>
  <c r="F28" i="130" s="1"/>
  <c r="F22" i="130"/>
  <c r="H19" i="130"/>
  <c r="F19" i="130"/>
  <c r="H12" i="130"/>
  <c r="F12" i="130"/>
  <c r="H75" i="128"/>
  <c r="F75" i="128"/>
  <c r="H69" i="128"/>
  <c r="F69" i="128"/>
  <c r="H58" i="128"/>
  <c r="F58" i="128"/>
  <c r="H40" i="128"/>
  <c r="F40" i="128"/>
  <c r="H28" i="128"/>
  <c r="F28" i="128"/>
  <c r="H13" i="128"/>
  <c r="F13" i="128"/>
  <c r="H54" i="130" l="1"/>
  <c r="H55" i="130" s="1"/>
  <c r="H43" i="130"/>
  <c r="F35" i="130"/>
  <c r="F42" i="130" s="1"/>
  <c r="F43" i="130" s="1"/>
  <c r="F29" i="130"/>
  <c r="F30" i="130" s="1"/>
  <c r="F48" i="130" l="1"/>
  <c r="F55" i="130" s="1"/>
  <c r="F56" i="130" s="1"/>
  <c r="H56" i="130"/>
  <c r="B54" i="130"/>
  <c r="D39" i="130"/>
  <c r="D41" i="130" s="1"/>
  <c r="D42" i="130" s="1"/>
  <c r="B39" i="130"/>
  <c r="B41" i="130" s="1"/>
  <c r="D26" i="130"/>
  <c r="D28" i="130" s="1"/>
  <c r="D29" i="130" s="1"/>
  <c r="D30" i="130" s="1"/>
  <c r="B26" i="130"/>
  <c r="B28" i="130" s="1"/>
  <c r="D54" i="130" l="1"/>
  <c r="D55" i="130" s="1"/>
  <c r="D43" i="130"/>
  <c r="B35" i="130"/>
  <c r="B42" i="130" s="1"/>
  <c r="B43" i="130" s="1"/>
  <c r="D56" i="130" l="1"/>
  <c r="B48" i="130"/>
  <c r="B55" i="130" s="1"/>
  <c r="B56" i="130" s="1"/>
  <c r="H30" i="101"/>
  <c r="H40" i="101" s="1"/>
  <c r="H15" i="101"/>
  <c r="H21" i="101" s="1"/>
  <c r="F30" i="101" l="1"/>
  <c r="F40" i="101" s="1"/>
  <c r="B22" i="130" l="1"/>
  <c r="B28" i="128" l="1"/>
  <c r="J11" i="115"/>
  <c r="H34" i="128" s="1"/>
  <c r="H41" i="128" s="1"/>
  <c r="H42" i="128" s="1"/>
  <c r="J17" i="115"/>
  <c r="H11" i="115"/>
  <c r="F34" i="128" s="1"/>
  <c r="F41" i="128" s="1"/>
  <c r="F42" i="128" s="1"/>
  <c r="H17" i="115"/>
  <c r="D11" i="115"/>
  <c r="D17" i="115"/>
  <c r="B13" i="128"/>
  <c r="B29" i="130"/>
  <c r="B30" i="130" s="1"/>
  <c r="D19" i="130"/>
  <c r="B19" i="130"/>
  <c r="D12" i="130"/>
  <c r="B12" i="130"/>
  <c r="D28" i="128"/>
  <c r="K31" i="129"/>
  <c r="I31" i="129"/>
  <c r="F11" i="115"/>
  <c r="D75" i="128"/>
  <c r="B75" i="128"/>
  <c r="D58" i="128"/>
  <c r="B58" i="128"/>
  <c r="D40" i="128"/>
  <c r="B40" i="128"/>
  <c r="D13" i="128"/>
  <c r="G31" i="129"/>
  <c r="E31" i="129"/>
  <c r="F17" i="115"/>
  <c r="F21" i="101"/>
  <c r="D69" i="128" l="1"/>
  <c r="D19" i="115"/>
  <c r="B34" i="128"/>
  <c r="B41" i="128" s="1"/>
  <c r="B42" i="128" s="1"/>
  <c r="H19" i="115"/>
  <c r="F7" i="128" s="1"/>
  <c r="F15" i="128" s="1"/>
  <c r="F81" i="128" s="1"/>
  <c r="F83" i="128" s="1"/>
  <c r="F92" i="128" s="1"/>
  <c r="J19" i="115"/>
  <c r="H7" i="128" s="1"/>
  <c r="H15" i="128" s="1"/>
  <c r="F19" i="115"/>
  <c r="F24" i="115" s="1"/>
  <c r="D34" i="128"/>
  <c r="D41" i="128" s="1"/>
  <c r="D42" i="128" s="1"/>
  <c r="B7" i="128" l="1"/>
  <c r="B15" i="128" s="1"/>
  <c r="B19" i="128" s="1"/>
  <c r="B22" i="128" s="1"/>
  <c r="D24" i="115"/>
  <c r="H19" i="128"/>
  <c r="H22" i="128" s="1"/>
  <c r="H16" i="128"/>
  <c r="H26" i="128"/>
  <c r="H30" i="128" s="1"/>
  <c r="F16" i="128"/>
  <c r="F19" i="128"/>
  <c r="F22" i="128" s="1"/>
  <c r="F26" i="128"/>
  <c r="F30" i="128" s="1"/>
  <c r="D7" i="128"/>
  <c r="D15" i="128" s="1"/>
  <c r="D16" i="128" s="1"/>
  <c r="B69" i="128"/>
  <c r="D27" i="115"/>
  <c r="H24" i="115"/>
  <c r="J24" i="115"/>
  <c r="H51" i="128" s="1"/>
  <c r="H59" i="128" s="1"/>
  <c r="D51" i="128"/>
  <c r="D59" i="128" s="1"/>
  <c r="F27" i="115"/>
  <c r="B16" i="128" l="1"/>
  <c r="B26" i="128"/>
  <c r="B30" i="128" s="1"/>
  <c r="F30" i="115"/>
  <c r="F35" i="115" s="1"/>
  <c r="D62" i="128" s="1"/>
  <c r="D70" i="128" s="1"/>
  <c r="G23" i="129"/>
  <c r="H27" i="115"/>
  <c r="I23" i="129" s="1"/>
  <c r="F73" i="128" s="1"/>
  <c r="F76" i="128" s="1"/>
  <c r="F51" i="128"/>
  <c r="F59" i="128" s="1"/>
  <c r="D26" i="128"/>
  <c r="D30" i="128" s="1"/>
  <c r="D19" i="128"/>
  <c r="D22" i="128" s="1"/>
  <c r="D30" i="115"/>
  <c r="D34" i="115" s="1"/>
  <c r="E23" i="129"/>
  <c r="B73" i="128" s="1"/>
  <c r="B51" i="128"/>
  <c r="B59" i="128" s="1"/>
  <c r="J27" i="115"/>
  <c r="F34" i="115" l="1"/>
  <c r="D73" i="128"/>
  <c r="D76" i="128" s="1"/>
  <c r="G48" i="129"/>
  <c r="G50" i="129" s="1"/>
  <c r="J30" i="115"/>
  <c r="J34" i="115" s="1"/>
  <c r="K23" i="129"/>
  <c r="H30" i="115"/>
  <c r="H35" i="115" s="1"/>
  <c r="F62" i="128" s="1"/>
  <c r="F70" i="128" s="1"/>
  <c r="D35" i="115"/>
  <c r="B62" i="128" s="1"/>
  <c r="B70" i="128" s="1"/>
  <c r="B76" i="128"/>
  <c r="E48" i="129"/>
  <c r="E50" i="129" s="1"/>
  <c r="I48" i="129"/>
  <c r="I50" i="129" s="1"/>
  <c r="J35" i="115" l="1"/>
  <c r="H62" i="128" s="1"/>
  <c r="H70" i="128" s="1"/>
  <c r="H73" i="128"/>
  <c r="H76" i="128" s="1"/>
  <c r="K48" i="129"/>
  <c r="K50" i="129" s="1"/>
  <c r="H34" i="115"/>
</calcChain>
</file>

<file path=xl/sharedStrings.xml><?xml version="1.0" encoding="utf-8"?>
<sst xmlns="http://schemas.openxmlformats.org/spreadsheetml/2006/main" count="258" uniqueCount="184">
  <si>
    <t>Other current assets</t>
  </si>
  <si>
    <t>Total assets</t>
  </si>
  <si>
    <t>Long-term debt</t>
  </si>
  <si>
    <t>Diluted</t>
  </si>
  <si>
    <t>December 31,</t>
  </si>
  <si>
    <t xml:space="preserve"> </t>
  </si>
  <si>
    <t>Research and development</t>
  </si>
  <si>
    <t>Basic</t>
  </si>
  <si>
    <t>ASSETS</t>
  </si>
  <si>
    <t>Current assets:</t>
  </si>
  <si>
    <t>Accounts receivable, net</t>
  </si>
  <si>
    <t>Inventories</t>
  </si>
  <si>
    <t>Total current assets</t>
  </si>
  <si>
    <t>LIABILITIES AND SHAREHOLDERS' EQUITY</t>
  </si>
  <si>
    <t>Current liabilities:</t>
  </si>
  <si>
    <t>Accounts payable</t>
  </si>
  <si>
    <t>Other current liabilities</t>
  </si>
  <si>
    <t>Total current liabilities</t>
  </si>
  <si>
    <t>Other long-term liabilities</t>
  </si>
  <si>
    <t>Total shareholders' equity</t>
  </si>
  <si>
    <t>Total liabilities and shareholders' equity</t>
  </si>
  <si>
    <t>Total operating expenses</t>
  </si>
  <si>
    <t>Operating income</t>
  </si>
  <si>
    <t>Three Months Ended</t>
  </si>
  <si>
    <t>Gross profit</t>
  </si>
  <si>
    <t>Bruker Corporation shareholders:</t>
  </si>
  <si>
    <t>Income before income taxes and noncontrolling</t>
  </si>
  <si>
    <t>interest in consolidated subsidiaries</t>
  </si>
  <si>
    <t>interests in consolidated subsidiaries</t>
  </si>
  <si>
    <t>Weighted average common shares outstanding:</t>
  </si>
  <si>
    <t>Property, plant and equipment, net</t>
  </si>
  <si>
    <t>Customer advances</t>
  </si>
  <si>
    <t>Revenues</t>
  </si>
  <si>
    <t>Cost of revenues</t>
  </si>
  <si>
    <t>Selling, general and administrative</t>
  </si>
  <si>
    <t>(in millions, except per share amounts)</t>
  </si>
  <si>
    <t>(in millions)</t>
  </si>
  <si>
    <t>Net income attributable to noncontrolling</t>
  </si>
  <si>
    <t>Cash and cash equivalents</t>
  </si>
  <si>
    <t>Bruker Corporation</t>
  </si>
  <si>
    <t>FOR FURTHER INFORMATION:</t>
  </si>
  <si>
    <t>GAAP Operating Income</t>
  </si>
  <si>
    <t>Restructuring Costs</t>
  </si>
  <si>
    <t>Acquisition-Related Costs</t>
  </si>
  <si>
    <t>Purchased Intangible Amortization</t>
  </si>
  <si>
    <t>Other Costs</t>
  </si>
  <si>
    <t>Non-GAAP Operating Income</t>
  </si>
  <si>
    <t>Non-GAAP Profit Before Tax</t>
  </si>
  <si>
    <t xml:space="preserve">   Non-GAAP Tax Rate</t>
  </si>
  <si>
    <t>Weighted Average Shares Outstanding (Diluted)</t>
  </si>
  <si>
    <t>Non-GAAP Earnings Per Share</t>
  </si>
  <si>
    <t>GAAP Gross Profit</t>
  </si>
  <si>
    <t>Non-GAAP Gross Profit</t>
  </si>
  <si>
    <t xml:space="preserve">Cash flows from operating activities: </t>
  </si>
  <si>
    <t>Adjustments to reconcile consolidated net income to cash flows</t>
  </si>
  <si>
    <t>from operating activities:</t>
  </si>
  <si>
    <t>Depreciation and amortization</t>
  </si>
  <si>
    <t>Stock-based compensation expense</t>
  </si>
  <si>
    <t>Deferred income taxes</t>
  </si>
  <si>
    <t>Accounts receivable</t>
  </si>
  <si>
    <t>Accounts payable and accrued expenses</t>
  </si>
  <si>
    <t>Deferred revenue</t>
  </si>
  <si>
    <t>Other changes in operating assets and liabilities, net</t>
  </si>
  <si>
    <t xml:space="preserve">Cash flows from investing activities: </t>
  </si>
  <si>
    <t>Purchases of property, plant and equipment</t>
  </si>
  <si>
    <t xml:space="preserve">Cash flows from financing activities: </t>
  </si>
  <si>
    <t>Proceeds from issuance of common stock, net</t>
  </si>
  <si>
    <t>Minority Interest</t>
  </si>
  <si>
    <t>Non-GAAP Net Income Attributable to Bruker</t>
  </si>
  <si>
    <r>
      <t xml:space="preserve">   </t>
    </r>
    <r>
      <rPr>
        <i/>
        <sz val="10"/>
        <color indexed="8"/>
        <rFont val="Times New Roman"/>
        <family val="1"/>
      </rPr>
      <t>Non-GAAP Adjustments:</t>
    </r>
  </si>
  <si>
    <r>
      <t xml:space="preserve">   </t>
    </r>
    <r>
      <rPr>
        <i/>
        <sz val="10"/>
        <color indexed="8"/>
        <rFont val="Times New Roman"/>
        <family val="1"/>
      </rPr>
      <t>Total Non-GAAP Adjustments:</t>
    </r>
  </si>
  <si>
    <r>
      <t xml:space="preserve">   </t>
    </r>
    <r>
      <rPr>
        <i/>
        <sz val="10"/>
        <color indexed="8"/>
        <rFont val="Times New Roman"/>
        <family val="1"/>
      </rPr>
      <t>Non-GAAP Operating Margin</t>
    </r>
  </si>
  <si>
    <r>
      <t xml:space="preserve">   </t>
    </r>
    <r>
      <rPr>
        <i/>
        <sz val="10"/>
        <color indexed="8"/>
        <rFont val="Times New Roman"/>
        <family val="1"/>
      </rPr>
      <t>Non-GAAP Gross Margin</t>
    </r>
  </si>
  <si>
    <t>Current portion of long-term debt</t>
  </si>
  <si>
    <t>Operating expenses:</t>
  </si>
  <si>
    <t>Non-GAAP Income Tax Provision</t>
  </si>
  <si>
    <t>Reconciliation of Non-GAAP Operating Income, Non-GAAP Profit Before Tax, Non-GAAP Net Income, and Non-GAAP EPS</t>
  </si>
  <si>
    <t>Reconciliation of GAAP and Non-GAAP Gross Profit</t>
  </si>
  <si>
    <t>Purchases of short-term investments</t>
  </si>
  <si>
    <t>Proceeds from sales of property, plant and equipment</t>
  </si>
  <si>
    <t>Changes in operating assets and liabilities, net of acquisitions and divestitures:</t>
  </si>
  <si>
    <t>Income taxes payable, net</t>
  </si>
  <si>
    <t>Intangibles, net and other long-term assets</t>
  </si>
  <si>
    <t>Proceeds from revolving lines of credit</t>
  </si>
  <si>
    <t>Maturities of short-term investments</t>
  </si>
  <si>
    <t>Other charges, net</t>
  </si>
  <si>
    <t>Reconciliation of GAAP Operating Cash Flow and Non-GAAP Free Cash Flow</t>
  </si>
  <si>
    <t>GAAP Operating Cash Flow</t>
  </si>
  <si>
    <t>Non-GAAP Free Cash Flow</t>
  </si>
  <si>
    <t>GAAP Revenue as of Prior Comparable Period</t>
  </si>
  <si>
    <t>Currency</t>
  </si>
  <si>
    <t>Organic</t>
  </si>
  <si>
    <t>Non-GAAP Revenue</t>
  </si>
  <si>
    <t>Acquisitions and divestitures</t>
  </si>
  <si>
    <t>Cash paid for acquisitions, net of cash acquired</t>
  </si>
  <si>
    <t xml:space="preserve">Three Months Ended </t>
  </si>
  <si>
    <t>Tel:  +1 (978) 663-3660, ext. 1479</t>
  </si>
  <si>
    <t>Repayment of revolving lines of credit</t>
  </si>
  <si>
    <t>Income tax provision</t>
  </si>
  <si>
    <t>RECONCILIATION OF GAAP TO NON-GAAP FINANCIAL MEASURES (unaudited)</t>
  </si>
  <si>
    <t>Cash, cash equivalents and restricted cash at beginning of period</t>
  </si>
  <si>
    <t>Cash, cash equivalents and restricted cash at end of period</t>
  </si>
  <si>
    <t>Effect of exchange rate changes on cash, cash equivalents and restricted cash</t>
  </si>
  <si>
    <t>Net change in cash, cash equivalents and restricted cash</t>
  </si>
  <si>
    <t>Non-GAAP Interest &amp; Other Expense, net</t>
  </si>
  <si>
    <t>Other non-cash expenses, net</t>
  </si>
  <si>
    <t>GAAP Tax Rate</t>
  </si>
  <si>
    <t>Other Discrete Items</t>
  </si>
  <si>
    <t>Non-GAAP Tax Rate</t>
  </si>
  <si>
    <t>Reconciliation of GAAP and Non-GAAP Tax Rate</t>
  </si>
  <si>
    <t>GAAP Earnings Per Share (Diluted)</t>
  </si>
  <si>
    <t>Reconciliation of GAAP and Non-GAAP Earnings Per Share (Diluted)</t>
  </si>
  <si>
    <t>Non-GAAP Earnings Per Share (Diluted)</t>
  </si>
  <si>
    <t>Income Tax Rate Differential</t>
  </si>
  <si>
    <t>Consolidated net income (loss)</t>
  </si>
  <si>
    <t>Net income (loss) attributable to Bruker Corporation</t>
  </si>
  <si>
    <t>Net income (loss) per common share attributable to</t>
  </si>
  <si>
    <t>Tax Impact of Non-GAAP Adjustments</t>
  </si>
  <si>
    <t>Interest and other income (expense), net</t>
  </si>
  <si>
    <t>Payment of contingent consideration</t>
  </si>
  <si>
    <t>Repurchase of common stock</t>
  </si>
  <si>
    <t>Revenue by Group:</t>
  </si>
  <si>
    <t>Bruker BioSpin</t>
  </si>
  <si>
    <t>Bruker CALID</t>
  </si>
  <si>
    <t>Bruker Nano</t>
  </si>
  <si>
    <t>BEST</t>
  </si>
  <si>
    <t>Eliminations</t>
  </si>
  <si>
    <t>Total Revenue</t>
  </si>
  <si>
    <t>Revenue by End Customer Geography:</t>
  </si>
  <si>
    <t>United States</t>
  </si>
  <si>
    <t>Europe</t>
  </si>
  <si>
    <t>Asia Pacific</t>
  </si>
  <si>
    <t>Other</t>
  </si>
  <si>
    <t>Reconciliation of GAAP Reported Revenue Growth to Organic Revenue Growth</t>
  </si>
  <si>
    <t>Total Bruker</t>
  </si>
  <si>
    <t>Net cash provided by operating activities</t>
  </si>
  <si>
    <t>Miroslava Minkova, Director, Investor Relations &amp; Corporate Development</t>
  </si>
  <si>
    <t>Redeemable noncontrolling interest</t>
  </si>
  <si>
    <t>2018</t>
  </si>
  <si>
    <t xml:space="preserve">   Organic Revenue Growth</t>
  </si>
  <si>
    <t xml:space="preserve">   Revenue Growth</t>
  </si>
  <si>
    <t xml:space="preserve">   Constant Currency Revenue Growth:</t>
  </si>
  <si>
    <t xml:space="preserve">   Constant Currency Revenue Growth</t>
  </si>
  <si>
    <t>Operating lease assets</t>
  </si>
  <si>
    <t>Operating lease liabilities</t>
  </si>
  <si>
    <t>Short-term investments</t>
  </si>
  <si>
    <t>Cash Payments to noncontrolling interest</t>
  </si>
  <si>
    <t>Reconciliation of GAAP and Non-GAAP Selling, General and Administrative (SG&amp;A) Expenses</t>
  </si>
  <si>
    <t>GAAP SG&amp;A Expenses</t>
  </si>
  <si>
    <t>Non-GAAP SG&amp;A Expenses</t>
  </si>
  <si>
    <t>Email:   Investor.Relations@bruker.com</t>
  </si>
  <si>
    <t>REVENUE  (unaudited)</t>
  </si>
  <si>
    <t>Twelve Months Ended</t>
  </si>
  <si>
    <t xml:space="preserve">Twelve Months Ended </t>
  </si>
  <si>
    <t>Three Months Ended December 31,</t>
  </si>
  <si>
    <t>Twelve Months Ended December 31,</t>
  </si>
  <si>
    <t>Reconciliation of Non-GAAP Return on Invested Capital (ROIC)</t>
  </si>
  <si>
    <t>Non-GAAP Operating Income (from above)</t>
  </si>
  <si>
    <t>Less:  Non-GAAP Income Tax Provision (from above)</t>
  </si>
  <si>
    <t>Non-GAAP Operating Income after Tax</t>
  </si>
  <si>
    <t xml:space="preserve">   Average Total Invested Capital:</t>
  </si>
  <si>
    <t>Average Long-Term Debt</t>
  </si>
  <si>
    <t>Average Current portion of Long-Term Debt</t>
  </si>
  <si>
    <t>Average Total Shareholders' Equity</t>
  </si>
  <si>
    <t>Less:  Average Cash and Cash Equivalents</t>
  </si>
  <si>
    <t xml:space="preserve">  Average Total Invested Capital</t>
  </si>
  <si>
    <t>Return on Invested Capital (ROIC)</t>
  </si>
  <si>
    <t>Proceeds from 2019 Note Purchase Agreement</t>
  </si>
  <si>
    <t>Proceeds from 2019 Term Loan Agreement</t>
  </si>
  <si>
    <t>Repayment of 2012 Note Purchase Agreement</t>
  </si>
  <si>
    <t>Repayment of other debt, net</t>
  </si>
  <si>
    <t>Payment of deferred financing costs</t>
  </si>
  <si>
    <t>Payment of dividends to common stockholders</t>
  </si>
  <si>
    <t>Net cash used in investing activities</t>
  </si>
  <si>
    <t>Net cash provided by (used in) financing activities</t>
  </si>
  <si>
    <t>U.S. Tax Reform - Tax Rate Change</t>
  </si>
  <si>
    <t>U.S. Tax Reform - Toll Charge</t>
  </si>
  <si>
    <t>U.S. Tax Reform - Change in APB</t>
  </si>
  <si>
    <t>BEST, net of Intercompany Eliminations</t>
  </si>
  <si>
    <t>CONDENSED CONSOLIDATED BALANCE SHEETS</t>
  </si>
  <si>
    <t>CONDENSED CONSOLIDATED STATEMENTS OF OPERATIONS</t>
  </si>
  <si>
    <t>CONDENSED CONSOLIDATED STATEMENTS OF CASH FLOWS</t>
  </si>
  <si>
    <r>
      <t xml:space="preserve">Bruker Scientific Instruments </t>
    </r>
    <r>
      <rPr>
        <b/>
        <vertAlign val="superscript"/>
        <sz val="10"/>
        <color theme="1"/>
        <rFont val="Times New Roman"/>
        <family val="1"/>
      </rPr>
      <t>(1)</t>
    </r>
  </si>
  <si>
    <r>
      <rPr>
        <vertAlign val="superscript"/>
        <sz val="10"/>
        <rFont val="Times New Roman"/>
        <family val="1"/>
      </rPr>
      <t>(1)</t>
    </r>
    <r>
      <rPr>
        <sz val="10"/>
        <rFont val="Times New Roman"/>
        <family val="1"/>
      </rPr>
      <t xml:space="preserve"> Bruker Scientific Instruments (BSI) revenue reflects the sum of the BSI Life Science and BSI Nano Segments as presented in our 2019 Form 10-K.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</si>
</sst>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mmmm\ d\,\ yyyy"/>
    <numFmt numFmtId="167" formatCode="_(* #,##0.0_);_(* \(#,##0.0\);_(* &quot;-&quot;??_);_(@_)"/>
    <numFmt numFmtId="168" formatCode="_(&quot;$&quot;* #,##0.0_);_(&quot;$&quot;* \(#,##0.0\);_(&quot;$&quot;* &quot;-&quot;_);_(@_)"/>
    <numFmt numFmtId="169" formatCode="_(&quot;$&quot;* #,##0.0_);_(&quot;$&quot;* \(#,##0.0\);_(&quot;$&quot;* &quot;-&quot;??_);_(@_)"/>
    <numFmt numFmtId="170" formatCode="_(&quot;$&quot;* #,##0.00_);_(&quot;$&quot;* \(#,##0.00\);_(&quot;$&quot;* &quot;-&quot;_);_(@_)"/>
    <numFmt numFmtId="171" formatCode="_(* #,##0.0_);_(* \(#,##0.0\);_(* &quot;-&quot;?_);_(@_)"/>
    <numFmt numFmtId="172" formatCode="_(&quot;$&quot;* #,##0.0_);_(&quot;$&quot;* \(#,##0.0\);_(&quot;$&quot;* &quot;-&quot;?_);_(@_)"/>
    <numFmt numFmtId="173" formatCode="0.0"/>
    <numFmt numFmtId="174" formatCode="0_);\(0\)"/>
    <numFmt numFmtId="175" formatCode="#,##0.0_);\(#,##0.0\)"/>
    <numFmt numFmtId="176" formatCode="_(&quot;$&quot;* #,##0.00_);_(&quot;$&quot;* \(#,##0.00\);_(&quot;$&quot;* &quot;-&quot;?_);_(@_)"/>
    <numFmt numFmtId="177" formatCode="_(* #,##0.0000_);_(* \(#,##0.0000\);_(* &quot;-&quot;??_);_(@_)"/>
    <numFmt numFmtId="178" formatCode="_(* #,##0.000_);_(* \(#,##0.000\);_(* &quot;-&quot;??_);_(@_)"/>
  </numFmts>
  <fonts count="23">
    <font>
      <sz val="10"/>
      <name val="Times New Roman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0"/>
      <name val="Geneva"/>
    </font>
    <font>
      <b/>
      <i/>
      <sz val="10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i/>
      <sz val="10"/>
      <color indexed="8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0"/>
      <color rgb="FFFF0000"/>
      <name val="Times New Roman"/>
      <family val="1"/>
    </font>
    <font>
      <sz val="10"/>
      <color rgb="FFFF0000"/>
      <name val="Times New Roman"/>
      <family val="1"/>
    </font>
    <font>
      <b/>
      <vertAlign val="superscript"/>
      <sz val="10"/>
      <color theme="1"/>
      <name val="Times New Roman"/>
      <family val="1"/>
    </font>
    <font>
      <vertAlign val="superscript"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 applyBorder="0"/>
    <xf numFmtId="0" fontId="4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3">
    <xf numFmtId="0" fontId="0" fillId="0" borderId="0" xfId="0"/>
    <xf numFmtId="0" fontId="3" fillId="0" borderId="0" xfId="27" applyFont="1"/>
    <xf numFmtId="0" fontId="2" fillId="0" borderId="0" xfId="27" applyFont="1"/>
    <xf numFmtId="37" fontId="3" fillId="0" borderId="0" xfId="27" applyNumberFormat="1" applyFont="1"/>
    <xf numFmtId="3" fontId="3" fillId="0" borderId="0" xfId="27" applyNumberFormat="1" applyFont="1"/>
    <xf numFmtId="0" fontId="3" fillId="0" borderId="0" xfId="27" applyFont="1" applyBorder="1"/>
    <xf numFmtId="3" fontId="3" fillId="0" borderId="0" xfId="27" applyNumberFormat="1" applyFont="1" applyBorder="1"/>
    <xf numFmtId="37" fontId="3" fillId="0" borderId="0" xfId="27" applyNumberFormat="1" applyFont="1" applyBorder="1"/>
    <xf numFmtId="0" fontId="3" fillId="0" borderId="0" xfId="27" applyFont="1" applyAlignment="1">
      <alignment vertical="top"/>
    </xf>
    <xf numFmtId="37" fontId="2" fillId="0" borderId="0" xfId="27" applyNumberFormat="1" applyFont="1" applyBorder="1"/>
    <xf numFmtId="0" fontId="3" fillId="0" borderId="0" xfId="27" applyFont="1" applyFill="1"/>
    <xf numFmtId="0" fontId="3" fillId="0" borderId="0" xfId="28" applyFont="1" applyBorder="1"/>
    <xf numFmtId="0" fontId="2" fillId="0" borderId="1" xfId="27" applyFont="1" applyBorder="1" applyAlignment="1">
      <alignment horizontal="center"/>
    </xf>
    <xf numFmtId="0" fontId="6" fillId="0" borderId="0" xfId="27" applyFont="1"/>
    <xf numFmtId="42" fontId="3" fillId="0" borderId="0" xfId="27" applyNumberFormat="1" applyFont="1" applyFill="1" applyBorder="1"/>
    <xf numFmtId="166" fontId="2" fillId="0" borderId="0" xfId="27" applyNumberFormat="1" applyFont="1" applyBorder="1" applyAlignment="1">
      <alignment horizontal="center"/>
    </xf>
    <xf numFmtId="166" fontId="2" fillId="0" borderId="0" xfId="27" quotePrefix="1" applyNumberFormat="1" applyFont="1" applyBorder="1" applyAlignment="1">
      <alignment horizontal="center"/>
    </xf>
    <xf numFmtId="167" fontId="3" fillId="0" borderId="0" xfId="1" applyNumberFormat="1" applyFont="1"/>
    <xf numFmtId="167" fontId="3" fillId="0" borderId="0" xfId="1" applyNumberFormat="1" applyFont="1" applyBorder="1"/>
    <xf numFmtId="167" fontId="3" fillId="0" borderId="0" xfId="1" applyNumberFormat="1" applyFont="1" applyFill="1"/>
    <xf numFmtId="168" fontId="3" fillId="0" borderId="0" xfId="27" applyNumberFormat="1" applyFont="1"/>
    <xf numFmtId="168" fontId="3" fillId="0" borderId="0" xfId="27" applyNumberFormat="1" applyFont="1" applyFill="1" applyBorder="1"/>
    <xf numFmtId="168" fontId="3" fillId="0" borderId="0" xfId="27" applyNumberFormat="1" applyFont="1" applyBorder="1"/>
    <xf numFmtId="168" fontId="3" fillId="0" borderId="2" xfId="27" applyNumberFormat="1" applyFont="1" applyFill="1" applyBorder="1"/>
    <xf numFmtId="167" fontId="3" fillId="0" borderId="0" xfId="1" applyNumberFormat="1" applyFont="1" applyFill="1" applyBorder="1" applyAlignment="1">
      <alignment horizontal="right"/>
    </xf>
    <xf numFmtId="37" fontId="3" fillId="0" borderId="0" xfId="27" applyNumberFormat="1" applyFont="1" applyFill="1"/>
    <xf numFmtId="168" fontId="3" fillId="0" borderId="0" xfId="27" applyNumberFormat="1" applyFont="1" applyFill="1" applyBorder="1" applyAlignment="1">
      <alignment horizontal="right"/>
    </xf>
    <xf numFmtId="0" fontId="3" fillId="0" borderId="0" xfId="0" applyFont="1"/>
    <xf numFmtId="0" fontId="3" fillId="0" borderId="0" xfId="0" applyFont="1" applyBorder="1"/>
    <xf numFmtId="165" fontId="3" fillId="0" borderId="0" xfId="27" applyNumberFormat="1" applyFont="1" applyBorder="1"/>
    <xf numFmtId="0" fontId="3" fillId="0" borderId="0" xfId="27" applyFont="1" applyBorder="1" applyAlignment="1"/>
    <xf numFmtId="0" fontId="3" fillId="0" borderId="0" xfId="0" applyFont="1" applyFill="1"/>
    <xf numFmtId="0" fontId="2" fillId="0" borderId="0" xfId="0" applyNumberFormat="1" applyFont="1" applyFill="1" applyBorder="1"/>
    <xf numFmtId="169" fontId="3" fillId="0" borderId="0" xfId="27" applyNumberFormat="1" applyFont="1"/>
    <xf numFmtId="170" fontId="3" fillId="0" borderId="0" xfId="27" applyNumberFormat="1" applyFont="1" applyFill="1" applyBorder="1" applyAlignment="1">
      <alignment horizontal="right"/>
    </xf>
    <xf numFmtId="167" fontId="3" fillId="0" borderId="0" xfId="2" applyNumberFormat="1" applyFont="1" applyBorder="1"/>
    <xf numFmtId="168" fontId="3" fillId="0" borderId="0" xfId="2" applyNumberFormat="1" applyFont="1" applyFill="1" applyBorder="1" applyAlignment="1">
      <alignment horizontal="right"/>
    </xf>
    <xf numFmtId="168" fontId="3" fillId="0" borderId="0" xfId="2" applyNumberFormat="1" applyFont="1" applyFill="1" applyBorder="1"/>
    <xf numFmtId="167" fontId="3" fillId="0" borderId="0" xfId="2" applyNumberFormat="1" applyFont="1" applyFill="1" applyBorder="1"/>
    <xf numFmtId="167" fontId="3" fillId="0" borderId="0" xfId="2" applyNumberFormat="1" applyFont="1" applyFill="1" applyAlignment="1">
      <alignment horizontal="right"/>
    </xf>
    <xf numFmtId="167" fontId="3" fillId="0" borderId="0" xfId="2" applyNumberFormat="1" applyFont="1" applyFill="1" applyBorder="1" applyAlignment="1">
      <alignment horizontal="right"/>
    </xf>
    <xf numFmtId="164" fontId="3" fillId="0" borderId="0" xfId="30" applyNumberFormat="1" applyFont="1" applyFill="1" applyBorder="1"/>
    <xf numFmtId="168" fontId="3" fillId="0" borderId="0" xfId="2" applyNumberFormat="1" applyFont="1" applyFill="1" applyBorder="1" applyAlignment="1">
      <alignment horizontal="center"/>
    </xf>
    <xf numFmtId="168" fontId="3" fillId="0" borderId="0" xfId="2" applyNumberFormat="1" applyFont="1" applyBorder="1"/>
    <xf numFmtId="44" fontId="3" fillId="0" borderId="0" xfId="14" applyFont="1" applyFill="1" applyBorder="1"/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applyFont="1"/>
    <xf numFmtId="165" fontId="3" fillId="2" borderId="0" xfId="1" applyNumberFormat="1" applyFont="1" applyFill="1"/>
    <xf numFmtId="0" fontId="0" fillId="2" borderId="0" xfId="0" applyFill="1"/>
    <xf numFmtId="165" fontId="2" fillId="2" borderId="0" xfId="1" applyNumberFormat="1" applyFont="1" applyFill="1" applyAlignment="1">
      <alignment horizontal="center"/>
    </xf>
    <xf numFmtId="174" fontId="2" fillId="2" borderId="3" xfId="1" quotePrefix="1" applyNumberFormat="1" applyFont="1" applyFill="1" applyBorder="1" applyAlignment="1">
      <alignment horizontal="center"/>
    </xf>
    <xf numFmtId="169" fontId="3" fillId="2" borderId="0" xfId="12" applyNumberFormat="1" applyFont="1" applyFill="1"/>
    <xf numFmtId="167" fontId="3" fillId="2" borderId="0" xfId="1" applyNumberFormat="1" applyFont="1" applyFill="1"/>
    <xf numFmtId="167" fontId="3" fillId="2" borderId="1" xfId="1" applyNumberFormat="1" applyFont="1" applyFill="1" applyBorder="1"/>
    <xf numFmtId="167" fontId="3" fillId="2" borderId="4" xfId="1" applyNumberFormat="1" applyFont="1" applyFill="1" applyBorder="1"/>
    <xf numFmtId="0" fontId="3" fillId="2" borderId="0" xfId="0" applyFont="1" applyFill="1"/>
    <xf numFmtId="0" fontId="3" fillId="2" borderId="0" xfId="0" applyFont="1" applyFill="1" applyBorder="1"/>
    <xf numFmtId="167" fontId="3" fillId="2" borderId="0" xfId="1" applyNumberFormat="1" applyFont="1" applyFill="1" applyBorder="1"/>
    <xf numFmtId="0" fontId="8" fillId="2" borderId="0" xfId="0" applyFont="1" applyFill="1"/>
    <xf numFmtId="0" fontId="16" fillId="2" borderId="0" xfId="0" applyFont="1" applyFill="1"/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17" fillId="2" borderId="0" xfId="0" applyFont="1" applyFill="1"/>
    <xf numFmtId="0" fontId="18" fillId="2" borderId="0" xfId="0" applyFont="1" applyFill="1" applyAlignment="1">
      <alignment vertical="top" wrapText="1" readingOrder="1"/>
    </xf>
    <xf numFmtId="0" fontId="16" fillId="2" borderId="0" xfId="0" applyFont="1" applyFill="1" applyAlignment="1">
      <alignment vertical="top" wrapText="1" readingOrder="1"/>
    </xf>
    <xf numFmtId="0" fontId="18" fillId="2" borderId="0" xfId="0" applyFont="1" applyFill="1"/>
    <xf numFmtId="0" fontId="18" fillId="2" borderId="6" xfId="0" applyFont="1" applyFill="1" applyBorder="1"/>
    <xf numFmtId="0" fontId="17" fillId="2" borderId="7" xfId="0" applyFont="1" applyFill="1" applyBorder="1"/>
    <xf numFmtId="0" fontId="16" fillId="2" borderId="7" xfId="0" applyFont="1" applyFill="1" applyBorder="1"/>
    <xf numFmtId="0" fontId="16" fillId="2" borderId="8" xfId="0" applyFont="1" applyFill="1" applyBorder="1"/>
    <xf numFmtId="0" fontId="16" fillId="2" borderId="0" xfId="0" applyFont="1" applyFill="1" applyBorder="1"/>
    <xf numFmtId="168" fontId="3" fillId="2" borderId="0" xfId="27" applyNumberFormat="1" applyFont="1" applyFill="1"/>
    <xf numFmtId="167" fontId="3" fillId="2" borderId="0" xfId="2" applyNumberFormat="1" applyFont="1" applyFill="1" applyBorder="1"/>
    <xf numFmtId="168" fontId="3" fillId="2" borderId="5" xfId="27" applyNumberFormat="1" applyFont="1" applyFill="1" applyBorder="1"/>
    <xf numFmtId="165" fontId="3" fillId="2" borderId="0" xfId="27" applyNumberFormat="1" applyFont="1" applyFill="1"/>
    <xf numFmtId="0" fontId="0" fillId="2" borderId="0" xfId="0" applyFill="1" applyBorder="1"/>
    <xf numFmtId="169" fontId="16" fillId="2" borderId="0" xfId="12" applyNumberFormat="1" applyFont="1" applyFill="1"/>
    <xf numFmtId="167" fontId="16" fillId="2" borderId="0" xfId="1" applyNumberFormat="1" applyFont="1" applyFill="1"/>
    <xf numFmtId="167" fontId="16" fillId="2" borderId="0" xfId="1" applyNumberFormat="1" applyFont="1" applyFill="1" applyAlignment="1">
      <alignment horizontal="right"/>
    </xf>
    <xf numFmtId="175" fontId="16" fillId="2" borderId="0" xfId="0" applyNumberFormat="1" applyFont="1" applyFill="1"/>
    <xf numFmtId="173" fontId="16" fillId="2" borderId="0" xfId="0" applyNumberFormat="1" applyFont="1" applyFill="1"/>
    <xf numFmtId="171" fontId="16" fillId="2" borderId="0" xfId="0" applyNumberFormat="1" applyFont="1" applyFill="1"/>
    <xf numFmtId="0" fontId="16" fillId="2" borderId="3" xfId="0" applyFont="1" applyFill="1" applyBorder="1"/>
    <xf numFmtId="0" fontId="16" fillId="2" borderId="9" xfId="0" applyFont="1" applyFill="1" applyBorder="1"/>
    <xf numFmtId="167" fontId="16" fillId="2" borderId="0" xfId="1" applyNumberFormat="1" applyFont="1" applyFill="1" applyBorder="1"/>
    <xf numFmtId="167" fontId="16" fillId="2" borderId="3" xfId="1" applyNumberFormat="1" applyFont="1" applyFill="1" applyBorder="1"/>
    <xf numFmtId="0" fontId="0" fillId="2" borderId="0" xfId="0" applyFill="1"/>
    <xf numFmtId="167" fontId="3" fillId="2" borderId="1" xfId="3" applyNumberFormat="1" applyFont="1" applyFill="1" applyBorder="1"/>
    <xf numFmtId="167" fontId="3" fillId="2" borderId="0" xfId="3" applyNumberFormat="1" applyFont="1" applyFill="1"/>
    <xf numFmtId="0" fontId="2" fillId="2" borderId="3" xfId="0" quotePrefix="1" applyNumberFormat="1" applyFont="1" applyFill="1" applyBorder="1" applyAlignment="1">
      <alignment horizontal="center"/>
    </xf>
    <xf numFmtId="0" fontId="3" fillId="2" borderId="0" xfId="27" applyFont="1" applyFill="1" applyBorder="1" applyAlignment="1"/>
    <xf numFmtId="0" fontId="3" fillId="2" borderId="0" xfId="27" applyFont="1" applyFill="1"/>
    <xf numFmtId="0" fontId="2" fillId="2" borderId="9" xfId="27" applyFont="1" applyFill="1" applyBorder="1" applyAlignment="1">
      <alignment horizontal="center"/>
    </xf>
    <xf numFmtId="0" fontId="19" fillId="2" borderId="0" xfId="0" applyFont="1" applyFill="1" applyAlignment="1">
      <alignment vertical="top" wrapText="1" readingOrder="1"/>
    </xf>
    <xf numFmtId="169" fontId="16" fillId="2" borderId="0" xfId="0" applyNumberFormat="1" applyFont="1" applyFill="1"/>
    <xf numFmtId="173" fontId="3" fillId="2" borderId="0" xfId="0" applyNumberFormat="1" applyFont="1" applyFill="1"/>
    <xf numFmtId="164" fontId="15" fillId="2" borderId="0" xfId="0" applyNumberFormat="1" applyFont="1" applyFill="1"/>
    <xf numFmtId="169" fontId="16" fillId="2" borderId="0" xfId="0" applyNumberFormat="1" applyFont="1" applyFill="1" applyBorder="1"/>
    <xf numFmtId="173" fontId="3" fillId="2" borderId="10" xfId="0" applyNumberFormat="1" applyFont="1" applyFill="1" applyBorder="1"/>
    <xf numFmtId="43" fontId="3" fillId="0" borderId="0" xfId="1" applyFont="1"/>
    <xf numFmtId="164" fontId="18" fillId="2" borderId="0" xfId="0" applyNumberFormat="1" applyFont="1" applyFill="1" applyBorder="1"/>
    <xf numFmtId="0" fontId="17" fillId="2" borderId="8" xfId="0" applyFont="1" applyFill="1" applyBorder="1"/>
    <xf numFmtId="0" fontId="3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168" fontId="3" fillId="2" borderId="0" xfId="27" applyNumberFormat="1" applyFont="1" applyFill="1" applyBorder="1"/>
    <xf numFmtId="42" fontId="3" fillId="2" borderId="0" xfId="27" applyNumberFormat="1" applyFont="1" applyFill="1" applyBorder="1"/>
    <xf numFmtId="43" fontId="3" fillId="0" borderId="0" xfId="27" applyNumberFormat="1" applyFont="1"/>
    <xf numFmtId="0" fontId="2" fillId="2" borderId="0" xfId="26" applyFont="1" applyFill="1" applyBorder="1" applyAlignment="1">
      <alignment horizontal="center"/>
    </xf>
    <xf numFmtId="0" fontId="3" fillId="2" borderId="0" xfId="26" applyFont="1" applyFill="1" applyBorder="1" applyAlignment="1">
      <alignment horizontal="center"/>
    </xf>
    <xf numFmtId="175" fontId="16" fillId="2" borderId="0" xfId="0" applyNumberFormat="1" applyFont="1" applyFill="1" applyBorder="1"/>
    <xf numFmtId="0" fontId="2" fillId="2" borderId="0" xfId="26" applyFont="1" applyFill="1" applyBorder="1"/>
    <xf numFmtId="0" fontId="17" fillId="2" borderId="0" xfId="0" applyFont="1" applyFill="1" applyBorder="1"/>
    <xf numFmtId="169" fontId="17" fillId="2" borderId="0" xfId="12" applyNumberFormat="1" applyFont="1" applyFill="1" applyBorder="1"/>
    <xf numFmtId="0" fontId="3" fillId="2" borderId="0" xfId="26" applyFont="1" applyFill="1" applyBorder="1"/>
    <xf numFmtId="0" fontId="16" fillId="2" borderId="0" xfId="26" applyFont="1" applyFill="1" applyBorder="1"/>
    <xf numFmtId="169" fontId="16" fillId="2" borderId="0" xfId="13" applyNumberFormat="1" applyFont="1" applyFill="1" applyBorder="1"/>
    <xf numFmtId="172" fontId="16" fillId="2" borderId="0" xfId="0" applyNumberFormat="1" applyFont="1" applyFill="1" applyBorder="1"/>
    <xf numFmtId="174" fontId="2" fillId="2" borderId="0" xfId="1" quotePrefix="1" applyNumberFormat="1" applyFont="1" applyFill="1" applyBorder="1" applyAlignment="1">
      <alignment horizontal="center"/>
    </xf>
    <xf numFmtId="165" fontId="2" fillId="2" borderId="0" xfId="1" applyNumberFormat="1" applyFont="1" applyFill="1" applyBorder="1" applyAlignment="1">
      <alignment horizontal="center"/>
    </xf>
    <xf numFmtId="0" fontId="16" fillId="2" borderId="0" xfId="0" applyFont="1" applyFill="1" applyBorder="1" applyAlignment="1">
      <alignment vertical="top" wrapText="1" readingOrder="1"/>
    </xf>
    <xf numFmtId="169" fontId="16" fillId="2" borderId="0" xfId="12" applyNumberFormat="1" applyFont="1" applyFill="1" applyBorder="1"/>
    <xf numFmtId="164" fontId="18" fillId="2" borderId="3" xfId="0" applyNumberFormat="1" applyFont="1" applyFill="1" applyBorder="1"/>
    <xf numFmtId="167" fontId="3" fillId="2" borderId="0" xfId="3" applyNumberFormat="1" applyFont="1" applyFill="1" applyBorder="1"/>
    <xf numFmtId="0" fontId="18" fillId="2" borderId="6" xfId="25" applyFont="1" applyFill="1" applyBorder="1"/>
    <xf numFmtId="0" fontId="17" fillId="2" borderId="7" xfId="25" applyFont="1" applyFill="1" applyBorder="1"/>
    <xf numFmtId="0" fontId="16" fillId="2" borderId="7" xfId="25" applyFont="1" applyFill="1" applyBorder="1"/>
    <xf numFmtId="0" fontId="16" fillId="2" borderId="0" xfId="25" applyFont="1" applyFill="1" applyBorder="1"/>
    <xf numFmtId="0" fontId="16" fillId="2" borderId="3" xfId="25" applyFont="1" applyFill="1" applyBorder="1"/>
    <xf numFmtId="0" fontId="16" fillId="2" borderId="9" xfId="25" applyFont="1" applyFill="1" applyBorder="1"/>
    <xf numFmtId="169" fontId="3" fillId="2" borderId="9" xfId="13" applyNumberFormat="1" applyFont="1" applyFill="1" applyBorder="1"/>
    <xf numFmtId="0" fontId="17" fillId="2" borderId="8" xfId="25" applyFont="1" applyFill="1" applyBorder="1"/>
    <xf numFmtId="169" fontId="16" fillId="2" borderId="9" xfId="13" applyNumberFormat="1" applyFont="1" applyFill="1" applyBorder="1"/>
    <xf numFmtId="43" fontId="3" fillId="0" borderId="0" xfId="1" applyNumberFormat="1" applyFont="1" applyFill="1"/>
    <xf numFmtId="167" fontId="0" fillId="2" borderId="0" xfId="0" applyNumberFormat="1" applyFill="1"/>
    <xf numFmtId="164" fontId="3" fillId="2" borderId="0" xfId="29" applyNumberFormat="1" applyFont="1" applyFill="1" applyBorder="1"/>
    <xf numFmtId="0" fontId="2" fillId="2" borderId="0" xfId="27" applyFont="1" applyFill="1"/>
    <xf numFmtId="44" fontId="3" fillId="2" borderId="0" xfId="13" applyNumberFormat="1" applyFont="1" applyFill="1" applyBorder="1"/>
    <xf numFmtId="44" fontId="16" fillId="2" borderId="0" xfId="25" applyNumberFormat="1" applyFont="1" applyFill="1" applyBorder="1"/>
    <xf numFmtId="176" fontId="16" fillId="2" borderId="10" xfId="25" applyNumberFormat="1" applyFont="1" applyFill="1" applyBorder="1"/>
    <xf numFmtId="164" fontId="3" fillId="0" borderId="0" xfId="29" applyNumberFormat="1" applyFont="1"/>
    <xf numFmtId="168" fontId="3" fillId="0" borderId="0" xfId="3" applyNumberFormat="1" applyFont="1" applyFill="1" applyBorder="1" applyAlignment="1">
      <alignment horizontal="right"/>
    </xf>
    <xf numFmtId="167" fontId="3" fillId="0" borderId="0" xfId="3" applyNumberFormat="1" applyFont="1" applyBorder="1"/>
    <xf numFmtId="168" fontId="3" fillId="0" borderId="0" xfId="3" applyNumberFormat="1" applyFont="1" applyFill="1" applyBorder="1"/>
    <xf numFmtId="164" fontId="3" fillId="2" borderId="0" xfId="31" applyNumberFormat="1" applyFont="1" applyFill="1"/>
    <xf numFmtId="164" fontId="3" fillId="0" borderId="0" xfId="31" applyNumberFormat="1" applyFont="1" applyFill="1" applyBorder="1"/>
    <xf numFmtId="168" fontId="3" fillId="0" borderId="0" xfId="3" applyNumberFormat="1" applyFont="1" applyFill="1" applyBorder="1" applyAlignment="1">
      <alignment horizontal="center"/>
    </xf>
    <xf numFmtId="167" fontId="3" fillId="2" borderId="4" xfId="3" applyNumberFormat="1" applyFont="1" applyFill="1" applyBorder="1"/>
    <xf numFmtId="167" fontId="3" fillId="0" borderId="0" xfId="3" applyNumberFormat="1" applyFont="1" applyFill="1" applyBorder="1"/>
    <xf numFmtId="168" fontId="3" fillId="2" borderId="0" xfId="3" applyNumberFormat="1" applyFont="1" applyFill="1" applyBorder="1"/>
    <xf numFmtId="168" fontId="3" fillId="0" borderId="0" xfId="3" applyNumberFormat="1" applyFont="1" applyBorder="1"/>
    <xf numFmtId="164" fontId="3" fillId="2" borderId="0" xfId="31" applyNumberFormat="1" applyFont="1" applyFill="1" applyBorder="1"/>
    <xf numFmtId="44" fontId="3" fillId="2" borderId="2" xfId="13" applyFont="1" applyFill="1" applyBorder="1"/>
    <xf numFmtId="44" fontId="3" fillId="0" borderId="0" xfId="15" applyFont="1" applyFill="1" applyBorder="1"/>
    <xf numFmtId="44" fontId="3" fillId="2" borderId="0" xfId="15" applyFont="1" applyFill="1" applyBorder="1"/>
    <xf numFmtId="167" fontId="3" fillId="2" borderId="2" xfId="3" applyNumberFormat="1" applyFont="1" applyFill="1" applyBorder="1"/>
    <xf numFmtId="167" fontId="3" fillId="0" borderId="0" xfId="3" applyNumberFormat="1" applyFont="1" applyFill="1" applyBorder="1" applyAlignment="1">
      <alignment horizontal="right"/>
    </xf>
    <xf numFmtId="169" fontId="3" fillId="2" borderId="5" xfId="13" applyNumberFormat="1" applyFont="1" applyFill="1" applyBorder="1"/>
    <xf numFmtId="169" fontId="3" fillId="2" borderId="0" xfId="3" applyNumberFormat="1" applyFont="1" applyFill="1"/>
    <xf numFmtId="169" fontId="3" fillId="2" borderId="10" xfId="13" applyNumberFormat="1" applyFont="1" applyFill="1" applyBorder="1"/>
    <xf numFmtId="169" fontId="3" fillId="2" borderId="0" xfId="13" applyNumberFormat="1" applyFont="1" applyFill="1"/>
    <xf numFmtId="164" fontId="18" fillId="2" borderId="0" xfId="31" applyNumberFormat="1" applyFont="1" applyFill="1"/>
    <xf numFmtId="44" fontId="3" fillId="2" borderId="3" xfId="13" applyFont="1" applyFill="1" applyBorder="1"/>
    <xf numFmtId="10" fontId="3" fillId="2" borderId="0" xfId="29" applyNumberFormat="1" applyFont="1" applyFill="1" applyBorder="1"/>
    <xf numFmtId="165" fontId="1" fillId="2" borderId="0" xfId="1" applyNumberFormat="1" applyFont="1" applyFill="1"/>
    <xf numFmtId="168" fontId="1" fillId="2" borderId="0" xfId="27" applyNumberFormat="1" applyFont="1" applyFill="1" applyAlignment="1">
      <alignment horizontal="right"/>
    </xf>
    <xf numFmtId="167" fontId="1" fillId="2" borderId="1" xfId="2" applyNumberFormat="1" applyFont="1" applyFill="1" applyBorder="1"/>
    <xf numFmtId="167" fontId="1" fillId="2" borderId="0" xfId="2" applyNumberFormat="1" applyFont="1" applyFill="1"/>
    <xf numFmtId="167" fontId="1" fillId="2" borderId="2" xfId="1" applyNumberFormat="1" applyFont="1" applyFill="1" applyBorder="1"/>
    <xf numFmtId="0" fontId="16" fillId="2" borderId="0" xfId="26" applyFont="1" applyFill="1" applyBorder="1" applyAlignment="1">
      <alignment wrapText="1"/>
    </xf>
    <xf numFmtId="0" fontId="16" fillId="2" borderId="0" xfId="26" applyFont="1" applyFill="1" applyBorder="1" applyAlignment="1"/>
    <xf numFmtId="0" fontId="8" fillId="2" borderId="0" xfId="41" applyFont="1" applyFill="1"/>
    <xf numFmtId="0" fontId="1" fillId="2" borderId="0" xfId="41" applyFont="1" applyFill="1"/>
    <xf numFmtId="0" fontId="2" fillId="2" borderId="0" xfId="41" applyFont="1" applyFill="1" applyBorder="1" applyAlignment="1">
      <alignment horizontal="center"/>
    </xf>
    <xf numFmtId="0" fontId="1" fillId="2" borderId="0" xfId="41" applyFill="1"/>
    <xf numFmtId="0" fontId="16" fillId="2" borderId="0" xfId="41" applyFont="1" applyFill="1"/>
    <xf numFmtId="0" fontId="1" fillId="2" borderId="0" xfId="41" applyFont="1" applyFill="1" applyBorder="1" applyAlignment="1">
      <alignment horizontal="center"/>
    </xf>
    <xf numFmtId="165" fontId="15" fillId="2" borderId="6" xfId="1" applyNumberFormat="1" applyFont="1" applyFill="1" applyBorder="1" applyAlignment="1">
      <alignment horizontal="left"/>
    </xf>
    <xf numFmtId="165" fontId="2" fillId="2" borderId="9" xfId="1" applyNumberFormat="1" applyFont="1" applyFill="1" applyBorder="1" applyAlignment="1">
      <alignment horizontal="center"/>
    </xf>
    <xf numFmtId="0" fontId="1" fillId="2" borderId="9" xfId="41" applyFill="1" applyBorder="1"/>
    <xf numFmtId="0" fontId="1" fillId="2" borderId="11" xfId="41" applyFill="1" applyBorder="1"/>
    <xf numFmtId="165" fontId="1" fillId="2" borderId="7" xfId="1" applyNumberFormat="1" applyFont="1" applyFill="1" applyBorder="1"/>
    <xf numFmtId="169" fontId="1" fillId="2" borderId="0" xfId="12" applyNumberFormat="1" applyFont="1" applyFill="1" applyBorder="1"/>
    <xf numFmtId="167" fontId="0" fillId="2" borderId="0" xfId="1" applyNumberFormat="1" applyFont="1" applyFill="1" applyBorder="1"/>
    <xf numFmtId="167" fontId="1" fillId="2" borderId="0" xfId="1" applyNumberFormat="1" applyFont="1" applyFill="1" applyBorder="1"/>
    <xf numFmtId="0" fontId="15" fillId="2" borderId="8" xfId="41" applyFont="1" applyFill="1" applyBorder="1"/>
    <xf numFmtId="169" fontId="1" fillId="2" borderId="10" xfId="12" applyNumberFormat="1" applyFont="1" applyFill="1" applyBorder="1"/>
    <xf numFmtId="0" fontId="18" fillId="2" borderId="6" xfId="41" applyFont="1" applyFill="1" applyBorder="1"/>
    <xf numFmtId="0" fontId="1" fillId="2" borderId="0" xfId="41" applyFont="1" applyFill="1" applyBorder="1"/>
    <xf numFmtId="0" fontId="17" fillId="2" borderId="7" xfId="41" applyFont="1" applyFill="1" applyBorder="1"/>
    <xf numFmtId="169" fontId="1" fillId="2" borderId="0" xfId="42" applyNumberFormat="1" applyFont="1" applyFill="1" applyBorder="1"/>
    <xf numFmtId="0" fontId="16" fillId="2" borderId="0" xfId="41" applyFont="1" applyFill="1" applyBorder="1"/>
    <xf numFmtId="0" fontId="16" fillId="2" borderId="7" xfId="41" applyFont="1" applyFill="1" applyBorder="1"/>
    <xf numFmtId="0" fontId="20" fillId="2" borderId="0" xfId="41" applyFont="1" applyFill="1" applyBorder="1"/>
    <xf numFmtId="0" fontId="20" fillId="2" borderId="12" xfId="41" applyFont="1" applyFill="1" applyBorder="1"/>
    <xf numFmtId="167" fontId="1" fillId="2" borderId="0" xfId="43" applyNumberFormat="1" applyFont="1" applyFill="1" applyBorder="1"/>
    <xf numFmtId="167" fontId="16" fillId="2" borderId="3" xfId="43" applyNumberFormat="1" applyFont="1" applyFill="1" applyBorder="1"/>
    <xf numFmtId="167" fontId="1" fillId="2" borderId="10" xfId="43" applyNumberFormat="1" applyFont="1" applyFill="1" applyBorder="1"/>
    <xf numFmtId="0" fontId="16" fillId="2" borderId="3" xfId="41" applyFont="1" applyFill="1" applyBorder="1"/>
    <xf numFmtId="169" fontId="0" fillId="2" borderId="0" xfId="12" applyNumberFormat="1" applyFont="1" applyFill="1" applyBorder="1"/>
    <xf numFmtId="164" fontId="16" fillId="2" borderId="3" xfId="44" applyNumberFormat="1" applyFont="1" applyFill="1" applyBorder="1"/>
    <xf numFmtId="168" fontId="3" fillId="0" borderId="0" xfId="27" applyNumberFormat="1" applyFont="1" applyFill="1" applyAlignment="1">
      <alignment horizontal="right"/>
    </xf>
    <xf numFmtId="167" fontId="3" fillId="0" borderId="1" xfId="3" applyNumberFormat="1" applyFont="1" applyFill="1" applyBorder="1"/>
    <xf numFmtId="168" fontId="3" fillId="0" borderId="0" xfId="27" applyNumberFormat="1" applyFont="1" applyFill="1"/>
    <xf numFmtId="164" fontId="3" fillId="0" borderId="0" xfId="31" applyNumberFormat="1" applyFont="1" applyFill="1"/>
    <xf numFmtId="167" fontId="3" fillId="0" borderId="0" xfId="3" applyNumberFormat="1" applyFont="1" applyFill="1"/>
    <xf numFmtId="167" fontId="3" fillId="0" borderId="4" xfId="3" applyNumberFormat="1" applyFont="1" applyFill="1" applyBorder="1"/>
    <xf numFmtId="168" fontId="3" fillId="0" borderId="5" xfId="27" applyNumberFormat="1" applyFont="1" applyFill="1" applyBorder="1"/>
    <xf numFmtId="44" fontId="3" fillId="0" borderId="2" xfId="13" applyFont="1" applyFill="1" applyBorder="1"/>
    <xf numFmtId="165" fontId="3" fillId="0" borderId="0" xfId="27" applyNumberFormat="1" applyFont="1" applyFill="1"/>
    <xf numFmtId="167" fontId="3" fillId="0" borderId="2" xfId="3" applyNumberFormat="1" applyFont="1" applyFill="1" applyBorder="1"/>
    <xf numFmtId="167" fontId="3" fillId="0" borderId="0" xfId="1" applyNumberFormat="1" applyFont="1" applyFill="1" applyBorder="1"/>
    <xf numFmtId="43" fontId="3" fillId="2" borderId="0" xfId="1" applyFont="1" applyFill="1" applyBorder="1"/>
    <xf numFmtId="167" fontId="3" fillId="0" borderId="1" xfId="1" applyNumberFormat="1" applyFont="1" applyFill="1" applyBorder="1"/>
    <xf numFmtId="169" fontId="3" fillId="0" borderId="0" xfId="12" applyNumberFormat="1" applyFont="1" applyFill="1"/>
    <xf numFmtId="43" fontId="16" fillId="2" borderId="0" xfId="1" applyFont="1" applyFill="1" applyBorder="1"/>
    <xf numFmtId="0" fontId="1" fillId="2" borderId="0" xfId="0" applyFont="1" applyFill="1" applyBorder="1"/>
    <xf numFmtId="167" fontId="1" fillId="0" borderId="0" xfId="2" applyNumberFormat="1" applyFont="1" applyFill="1"/>
    <xf numFmtId="167" fontId="1" fillId="0" borderId="1" xfId="2" applyNumberFormat="1" applyFont="1" applyFill="1" applyBorder="1"/>
    <xf numFmtId="0" fontId="20" fillId="2" borderId="0" xfId="0" applyFont="1" applyFill="1"/>
    <xf numFmtId="0" fontId="20" fillId="2" borderId="9" xfId="0" applyFont="1" applyFill="1" applyBorder="1"/>
    <xf numFmtId="164" fontId="19" fillId="2" borderId="0" xfId="0" applyNumberFormat="1" applyFont="1" applyFill="1" applyBorder="1"/>
    <xf numFmtId="164" fontId="19" fillId="2" borderId="9" xfId="0" applyNumberFormat="1" applyFont="1" applyFill="1" applyBorder="1"/>
    <xf numFmtId="164" fontId="18" fillId="2" borderId="9" xfId="0" applyNumberFormat="1" applyFont="1" applyFill="1" applyBorder="1"/>
    <xf numFmtId="164" fontId="3" fillId="2" borderId="0" xfId="0" applyNumberFormat="1" applyFont="1" applyFill="1" applyBorder="1"/>
    <xf numFmtId="164" fontId="3" fillId="2" borderId="10" xfId="29" applyNumberFormat="1" applyFont="1" applyFill="1" applyBorder="1"/>
    <xf numFmtId="164" fontId="3" fillId="2" borderId="3" xfId="31" applyNumberFormat="1" applyFont="1" applyFill="1" applyBorder="1"/>
    <xf numFmtId="169" fontId="16" fillId="2" borderId="3" xfId="0" applyNumberFormat="1" applyFont="1" applyFill="1" applyBorder="1"/>
    <xf numFmtId="169" fontId="3" fillId="2" borderId="9" xfId="12" applyNumberFormat="1" applyFont="1" applyFill="1" applyBorder="1"/>
    <xf numFmtId="169" fontId="16" fillId="2" borderId="9" xfId="12" applyNumberFormat="1" applyFont="1" applyFill="1" applyBorder="1"/>
    <xf numFmtId="169" fontId="3" fillId="2" borderId="0" xfId="12" applyNumberFormat="1" applyFont="1" applyFill="1" applyBorder="1"/>
    <xf numFmtId="172" fontId="16" fillId="2" borderId="3" xfId="0" applyNumberFormat="1" applyFont="1" applyFill="1" applyBorder="1"/>
    <xf numFmtId="43" fontId="1" fillId="2" borderId="0" xfId="1" applyFont="1" applyFill="1" applyBorder="1"/>
    <xf numFmtId="9" fontId="3" fillId="0" borderId="0" xfId="29" applyNumberFormat="1" applyFont="1"/>
    <xf numFmtId="0" fontId="1" fillId="2" borderId="0" xfId="0" applyFont="1" applyFill="1"/>
    <xf numFmtId="177" fontId="16" fillId="2" borderId="0" xfId="25" applyNumberFormat="1" applyFont="1" applyFill="1" applyBorder="1"/>
    <xf numFmtId="177" fontId="16" fillId="2" borderId="0" xfId="3" applyNumberFormat="1" applyFont="1" applyFill="1" applyBorder="1"/>
    <xf numFmtId="0" fontId="1" fillId="0" borderId="0" xfId="27" applyFont="1"/>
    <xf numFmtId="44" fontId="3" fillId="0" borderId="0" xfId="27" applyNumberFormat="1" applyFont="1" applyFill="1"/>
    <xf numFmtId="167" fontId="1" fillId="0" borderId="0" xfId="3" applyNumberFormat="1" applyFont="1" applyFill="1"/>
    <xf numFmtId="0" fontId="0" fillId="0" borderId="0" xfId="0" applyFill="1" applyBorder="1"/>
    <xf numFmtId="10" fontId="3" fillId="2" borderId="0" xfId="0" applyNumberFormat="1" applyFont="1" applyFill="1" applyBorder="1"/>
    <xf numFmtId="164" fontId="0" fillId="0" borderId="0" xfId="29" applyNumberFormat="1" applyFont="1"/>
    <xf numFmtId="0" fontId="18" fillId="2" borderId="7" xfId="41" applyFont="1" applyFill="1" applyBorder="1"/>
    <xf numFmtId="0" fontId="18" fillId="2" borderId="8" xfId="41" applyFont="1" applyFill="1" applyBorder="1"/>
    <xf numFmtId="0" fontId="18" fillId="2" borderId="0" xfId="41" applyFont="1" applyFill="1" applyBorder="1"/>
    <xf numFmtId="164" fontId="1" fillId="2" borderId="0" xfId="29" applyNumberFormat="1" applyFont="1" applyFill="1" applyBorder="1"/>
    <xf numFmtId="164" fontId="16" fillId="2" borderId="0" xfId="41" applyNumberFormat="1" applyFont="1" applyFill="1" applyBorder="1"/>
    <xf numFmtId="164" fontId="16" fillId="2" borderId="0" xfId="44" applyNumberFormat="1" applyFont="1" applyFill="1" applyBorder="1"/>
    <xf numFmtId="0" fontId="1" fillId="2" borderId="0" xfId="41" applyFill="1" applyBorder="1"/>
    <xf numFmtId="0" fontId="1" fillId="2" borderId="0" xfId="41" applyFont="1" applyFill="1" applyAlignment="1">
      <alignment horizontal="left" wrapText="1"/>
    </xf>
    <xf numFmtId="0" fontId="3" fillId="2" borderId="0" xfId="25" applyFont="1" applyFill="1" applyBorder="1"/>
    <xf numFmtId="44" fontId="3" fillId="2" borderId="0" xfId="25" applyNumberFormat="1" applyFont="1" applyFill="1" applyBorder="1"/>
    <xf numFmtId="0" fontId="3" fillId="2" borderId="9" xfId="0" applyFont="1" applyFill="1" applyBorder="1"/>
    <xf numFmtId="0" fontId="3" fillId="2" borderId="3" xfId="0" applyFont="1" applyFill="1" applyBorder="1"/>
    <xf numFmtId="0" fontId="16" fillId="2" borderId="11" xfId="0" applyFont="1" applyFill="1" applyBorder="1"/>
    <xf numFmtId="169" fontId="16" fillId="2" borderId="12" xfId="12" applyNumberFormat="1" applyFont="1" applyFill="1" applyBorder="1"/>
    <xf numFmtId="0" fontId="16" fillId="2" borderId="12" xfId="0" applyFont="1" applyFill="1" applyBorder="1"/>
    <xf numFmtId="167" fontId="16" fillId="2" borderId="12" xfId="1" applyNumberFormat="1" applyFont="1" applyFill="1" applyBorder="1"/>
    <xf numFmtId="167" fontId="16" fillId="2" borderId="13" xfId="1" applyNumberFormat="1" applyFont="1" applyFill="1" applyBorder="1"/>
    <xf numFmtId="173" fontId="3" fillId="2" borderId="14" xfId="0" applyNumberFormat="1" applyFont="1" applyFill="1" applyBorder="1"/>
    <xf numFmtId="169" fontId="3" fillId="2" borderId="11" xfId="13" applyNumberFormat="1" applyFont="1" applyFill="1" applyBorder="1"/>
    <xf numFmtId="164" fontId="18" fillId="2" borderId="13" xfId="0" applyNumberFormat="1" applyFont="1" applyFill="1" applyBorder="1"/>
    <xf numFmtId="0" fontId="3" fillId="2" borderId="9" xfId="25" applyFont="1" applyFill="1" applyBorder="1"/>
    <xf numFmtId="0" fontId="3" fillId="2" borderId="3" xfId="25" applyFont="1" applyFill="1" applyBorder="1"/>
    <xf numFmtId="164" fontId="18" fillId="2" borderId="11" xfId="0" applyNumberFormat="1" applyFont="1" applyFill="1" applyBorder="1"/>
    <xf numFmtId="164" fontId="3" fillId="2" borderId="12" xfId="0" applyNumberFormat="1" applyFont="1" applyFill="1" applyBorder="1"/>
    <xf numFmtId="164" fontId="3" fillId="2" borderId="14" xfId="29" applyNumberFormat="1" applyFont="1" applyFill="1" applyBorder="1"/>
    <xf numFmtId="164" fontId="3" fillId="2" borderId="13" xfId="31" applyNumberFormat="1" applyFont="1" applyFill="1" applyBorder="1"/>
    <xf numFmtId="169" fontId="16" fillId="2" borderId="11" xfId="13" applyNumberFormat="1" applyFont="1" applyFill="1" applyBorder="1"/>
    <xf numFmtId="44" fontId="3" fillId="2" borderId="12" xfId="13" applyNumberFormat="1" applyFont="1" applyFill="1" applyBorder="1"/>
    <xf numFmtId="0" fontId="16" fillId="2" borderId="12" xfId="25" applyFont="1" applyFill="1" applyBorder="1"/>
    <xf numFmtId="43" fontId="16" fillId="2" borderId="12" xfId="1" applyFont="1" applyFill="1" applyBorder="1"/>
    <xf numFmtId="43" fontId="1" fillId="2" borderId="12" xfId="1" applyFont="1" applyFill="1" applyBorder="1"/>
    <xf numFmtId="43" fontId="3" fillId="2" borderId="14" xfId="3" applyNumberFormat="1" applyFont="1" applyFill="1" applyBorder="1"/>
    <xf numFmtId="176" fontId="16" fillId="2" borderId="14" xfId="25" applyNumberFormat="1" applyFont="1" applyFill="1" applyBorder="1"/>
    <xf numFmtId="169" fontId="16" fillId="2" borderId="11" xfId="12" applyNumberFormat="1" applyFont="1" applyFill="1" applyBorder="1"/>
    <xf numFmtId="169" fontId="3" fillId="2" borderId="12" xfId="12" applyNumberFormat="1" applyFont="1" applyFill="1" applyBorder="1"/>
    <xf numFmtId="172" fontId="16" fillId="2" borderId="13" xfId="0" applyNumberFormat="1" applyFont="1" applyFill="1" applyBorder="1"/>
    <xf numFmtId="0" fontId="1" fillId="2" borderId="3" xfId="41" applyFill="1" applyBorder="1"/>
    <xf numFmtId="0" fontId="1" fillId="2" borderId="3" xfId="41" applyFont="1" applyFill="1" applyBorder="1"/>
    <xf numFmtId="169" fontId="0" fillId="2" borderId="12" xfId="12" applyNumberFormat="1" applyFont="1" applyFill="1" applyBorder="1"/>
    <xf numFmtId="167" fontId="0" fillId="2" borderId="12" xfId="1" applyNumberFormat="1" applyFont="1" applyFill="1" applyBorder="1"/>
    <xf numFmtId="169" fontId="1" fillId="2" borderId="14" xfId="12" applyNumberFormat="1" applyFont="1" applyFill="1" applyBorder="1"/>
    <xf numFmtId="169" fontId="1" fillId="2" borderId="12" xfId="42" applyNumberFormat="1" applyFont="1" applyFill="1" applyBorder="1"/>
    <xf numFmtId="167" fontId="1" fillId="2" borderId="12" xfId="43" applyNumberFormat="1" applyFont="1" applyFill="1" applyBorder="1"/>
    <xf numFmtId="167" fontId="16" fillId="2" borderId="13" xfId="43" applyNumberFormat="1" applyFont="1" applyFill="1" applyBorder="1"/>
    <xf numFmtId="167" fontId="1" fillId="2" borderId="14" xfId="43" applyNumberFormat="1" applyFont="1" applyFill="1" applyBorder="1"/>
    <xf numFmtId="164" fontId="1" fillId="2" borderId="12" xfId="29" applyNumberFormat="1" applyFont="1" applyFill="1" applyBorder="1"/>
    <xf numFmtId="164" fontId="16" fillId="2" borderId="13" xfId="44" applyNumberFormat="1" applyFont="1" applyFill="1" applyBorder="1"/>
    <xf numFmtId="168" fontId="3" fillId="0" borderId="0" xfId="0" applyNumberFormat="1" applyFont="1"/>
    <xf numFmtId="164" fontId="3" fillId="2" borderId="0" xfId="1" applyNumberFormat="1" applyFont="1" applyFill="1" applyBorder="1"/>
    <xf numFmtId="178" fontId="16" fillId="2" borderId="0" xfId="25" applyNumberFormat="1" applyFont="1" applyFill="1" applyBorder="1"/>
    <xf numFmtId="43" fontId="1" fillId="2" borderId="3" xfId="1" applyFont="1" applyFill="1" applyBorder="1"/>
    <xf numFmtId="169" fontId="3" fillId="2" borderId="14" xfId="13" applyNumberFormat="1" applyFont="1" applyFill="1" applyBorder="1"/>
    <xf numFmtId="0" fontId="18" fillId="2" borderId="7" xfId="25" applyFont="1" applyFill="1" applyBorder="1"/>
    <xf numFmtId="0" fontId="16" fillId="2" borderId="10" xfId="0" applyFont="1" applyFill="1" applyBorder="1"/>
    <xf numFmtId="0" fontId="1" fillId="2" borderId="0" xfId="27" applyFont="1" applyFill="1"/>
    <xf numFmtId="169" fontId="17" fillId="2" borderId="9" xfId="12" applyNumberFormat="1" applyFont="1" applyFill="1" applyBorder="1"/>
    <xf numFmtId="0" fontId="17" fillId="2" borderId="9" xfId="0" applyFont="1" applyFill="1" applyBorder="1"/>
    <xf numFmtId="0" fontId="1" fillId="2" borderId="9" xfId="0" applyFont="1" applyFill="1" applyBorder="1"/>
    <xf numFmtId="0" fontId="18" fillId="2" borderId="7" xfId="0" applyFont="1" applyFill="1" applyBorder="1"/>
    <xf numFmtId="169" fontId="1" fillId="3" borderId="0" xfId="12" applyNumberFormat="1" applyFont="1" applyFill="1" applyBorder="1"/>
    <xf numFmtId="169" fontId="1" fillId="2" borderId="12" xfId="12" applyNumberFormat="1" applyFont="1" applyFill="1" applyBorder="1"/>
    <xf numFmtId="175" fontId="16" fillId="3" borderId="0" xfId="0" applyNumberFormat="1" applyFont="1" applyFill="1" applyBorder="1"/>
    <xf numFmtId="175" fontId="1" fillId="2" borderId="0" xfId="0" applyNumberFormat="1" applyFont="1" applyFill="1" applyBorder="1"/>
    <xf numFmtId="175" fontId="16" fillId="2" borderId="0" xfId="1" applyNumberFormat="1" applyFont="1" applyFill="1" applyBorder="1"/>
    <xf numFmtId="175" fontId="16" fillId="2" borderId="13" xfId="1" applyNumberFormat="1" applyFont="1" applyFill="1" applyBorder="1"/>
    <xf numFmtId="0" fontId="16" fillId="3" borderId="0" xfId="0" applyFont="1" applyFill="1" applyBorder="1"/>
    <xf numFmtId="0" fontId="16" fillId="0" borderId="7" xfId="26" applyFont="1" applyFill="1" applyBorder="1"/>
    <xf numFmtId="169" fontId="16" fillId="3" borderId="0" xfId="12" applyNumberFormat="1" applyFont="1" applyFill="1" applyBorder="1"/>
    <xf numFmtId="0" fontId="16" fillId="2" borderId="7" xfId="26" applyFont="1" applyFill="1" applyBorder="1"/>
    <xf numFmtId="175" fontId="16" fillId="2" borderId="12" xfId="0" applyNumberFormat="1" applyFont="1" applyFill="1" applyBorder="1"/>
    <xf numFmtId="175" fontId="16" fillId="3" borderId="0" xfId="12" applyNumberFormat="1" applyFont="1" applyFill="1" applyBorder="1"/>
    <xf numFmtId="175" fontId="16" fillId="2" borderId="0" xfId="26" applyNumberFormat="1" applyFont="1" applyFill="1" applyBorder="1"/>
    <xf numFmtId="175" fontId="16" fillId="3" borderId="0" xfId="26" applyNumberFormat="1" applyFont="1" applyFill="1" applyBorder="1"/>
    <xf numFmtId="175" fontId="16" fillId="2" borderId="12" xfId="26" applyNumberFormat="1" applyFont="1" applyFill="1" applyBorder="1"/>
    <xf numFmtId="0" fontId="17" fillId="3" borderId="3" xfId="29" applyNumberFormat="1" applyFont="1" applyFill="1" applyBorder="1"/>
    <xf numFmtId="164" fontId="17" fillId="3" borderId="3" xfId="29" applyNumberFormat="1" applyFont="1" applyFill="1" applyBorder="1"/>
    <xf numFmtId="164" fontId="17" fillId="2" borderId="3" xfId="29" applyNumberFormat="1" applyFont="1" applyFill="1" applyBorder="1"/>
    <xf numFmtId="164" fontId="17" fillId="2" borderId="13" xfId="29" applyNumberFormat="1" applyFont="1" applyFill="1" applyBorder="1"/>
    <xf numFmtId="165" fontId="3" fillId="0" borderId="0" xfId="1" applyNumberFormat="1" applyFont="1"/>
    <xf numFmtId="0" fontId="16" fillId="0" borderId="0" xfId="0" applyFont="1" applyFill="1"/>
    <xf numFmtId="167" fontId="16" fillId="0" borderId="0" xfId="1" applyNumberFormat="1" applyFont="1" applyFill="1"/>
    <xf numFmtId="167" fontId="16" fillId="0" borderId="0" xfId="1" applyNumberFormat="1" applyFont="1" applyFill="1" applyAlignment="1">
      <alignment horizontal="right"/>
    </xf>
    <xf numFmtId="169" fontId="3" fillId="0" borderId="0" xfId="12" applyNumberFormat="1" applyFont="1" applyFill="1" applyBorder="1"/>
    <xf numFmtId="167" fontId="16" fillId="0" borderId="3" xfId="1" applyNumberFormat="1" applyFont="1" applyFill="1" applyBorder="1"/>
    <xf numFmtId="164" fontId="1" fillId="0" borderId="0" xfId="29" applyNumberFormat="1" applyFont="1" applyFill="1" applyBorder="1"/>
    <xf numFmtId="0" fontId="1" fillId="0" borderId="0" xfId="41" applyFill="1"/>
    <xf numFmtId="173" fontId="1" fillId="0" borderId="0" xfId="41" applyNumberFormat="1" applyFill="1"/>
    <xf numFmtId="167" fontId="1" fillId="2" borderId="0" xfId="1" applyNumberFormat="1" applyFont="1" applyFill="1"/>
    <xf numFmtId="167" fontId="1" fillId="0" borderId="0" xfId="43" applyNumberFormat="1" applyFont="1" applyFill="1" applyBorder="1"/>
    <xf numFmtId="167" fontId="16" fillId="0" borderId="3" xfId="43" applyNumberFormat="1" applyFont="1" applyFill="1" applyBorder="1"/>
    <xf numFmtId="167" fontId="1" fillId="0" borderId="10" xfId="43" applyNumberFormat="1" applyFont="1" applyFill="1" applyBorder="1"/>
    <xf numFmtId="169" fontId="1" fillId="0" borderId="0" xfId="42" applyNumberFormat="1" applyFont="1" applyFill="1" applyBorder="1"/>
    <xf numFmtId="164" fontId="16" fillId="0" borderId="3" xfId="41" applyNumberFormat="1" applyFont="1" applyFill="1" applyBorder="1"/>
    <xf numFmtId="0" fontId="20" fillId="0" borderId="0" xfId="41" applyFont="1" applyFill="1" applyBorder="1"/>
    <xf numFmtId="0" fontId="1" fillId="0" borderId="0" xfId="41" applyFont="1" applyFill="1" applyBorder="1"/>
    <xf numFmtId="0" fontId="16" fillId="0" borderId="0" xfId="41" applyFont="1" applyFill="1" applyBorder="1"/>
    <xf numFmtId="0" fontId="16" fillId="0" borderId="3" xfId="41" applyFont="1" applyFill="1" applyBorder="1"/>
    <xf numFmtId="164" fontId="16" fillId="0" borderId="3" xfId="44" applyNumberFormat="1" applyFont="1" applyFill="1" applyBorder="1"/>
    <xf numFmtId="0" fontId="1" fillId="0" borderId="3" xfId="41" applyFont="1" applyFill="1" applyBorder="1"/>
    <xf numFmtId="167" fontId="16" fillId="0" borderId="0" xfId="1" applyNumberFormat="1" applyFont="1" applyFill="1" applyBorder="1"/>
    <xf numFmtId="167" fontId="16" fillId="0" borderId="12" xfId="1" applyNumberFormat="1" applyFont="1" applyFill="1" applyBorder="1"/>
    <xf numFmtId="177" fontId="0" fillId="0" borderId="0" xfId="0" applyNumberFormat="1"/>
    <xf numFmtId="169" fontId="1" fillId="0" borderId="0" xfId="12" applyNumberFormat="1" applyFont="1" applyFill="1" applyBorder="1"/>
    <xf numFmtId="175" fontId="16" fillId="0" borderId="3" xfId="1" applyNumberFormat="1" applyFont="1" applyFill="1" applyBorder="1"/>
    <xf numFmtId="0" fontId="16" fillId="0" borderId="0" xfId="0" applyFont="1" applyFill="1" applyBorder="1"/>
    <xf numFmtId="43" fontId="16" fillId="0" borderId="0" xfId="1" applyFont="1" applyFill="1" applyBorder="1"/>
    <xf numFmtId="43" fontId="1" fillId="0" borderId="3" xfId="1" applyFont="1" applyFill="1" applyBorder="1"/>
    <xf numFmtId="169" fontId="16" fillId="0" borderId="0" xfId="12" applyNumberFormat="1" applyFont="1" applyFill="1" applyBorder="1"/>
    <xf numFmtId="175" fontId="16" fillId="0" borderId="0" xfId="0" applyNumberFormat="1" applyFont="1" applyFill="1" applyBorder="1"/>
    <xf numFmtId="164" fontId="3" fillId="0" borderId="0" xfId="0" applyNumberFormat="1" applyFont="1" applyFill="1" applyBorder="1"/>
    <xf numFmtId="0" fontId="2" fillId="0" borderId="3" xfId="0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165" fontId="2" fillId="2" borderId="3" xfId="1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165" fontId="2" fillId="2" borderId="0" xfId="1" applyNumberFormat="1" applyFont="1" applyFill="1" applyBorder="1" applyAlignment="1">
      <alignment horizontal="center"/>
    </xf>
    <xf numFmtId="0" fontId="1" fillId="2" borderId="0" xfId="41" applyFont="1" applyFill="1" applyAlignment="1">
      <alignment horizontal="left" wrapText="1"/>
    </xf>
    <xf numFmtId="0" fontId="17" fillId="2" borderId="15" xfId="41" applyFont="1" applyFill="1" applyBorder="1" applyAlignment="1">
      <alignment horizontal="center"/>
    </xf>
    <xf numFmtId="0" fontId="17" fillId="2" borderId="10" xfId="41" applyFont="1" applyFill="1" applyBorder="1" applyAlignment="1">
      <alignment horizontal="center"/>
    </xf>
    <xf numFmtId="0" fontId="17" fillId="2" borderId="14" xfId="41" applyFont="1" applyFill="1" applyBorder="1" applyAlignment="1">
      <alignment horizontal="center"/>
    </xf>
  </cellXfs>
  <cellStyles count="45">
    <cellStyle name="Comma" xfId="1" builtinId="3"/>
    <cellStyle name="Comma 2" xfId="2" xr:uid="{00000000-0005-0000-0000-000001000000}"/>
    <cellStyle name="Comma 2 2" xfId="3" xr:uid="{00000000-0005-0000-0000-000002000000}"/>
    <cellStyle name="Comma 2 2 2" xfId="43" xr:uid="{00000000-0005-0000-0000-000003000000}"/>
    <cellStyle name="Comma 3" xfId="4" xr:uid="{00000000-0005-0000-0000-000004000000}"/>
    <cellStyle name="Comma 3 2" xfId="5" xr:uid="{00000000-0005-0000-0000-000005000000}"/>
    <cellStyle name="Comma 3 2 2" xfId="6" xr:uid="{00000000-0005-0000-0000-000006000000}"/>
    <cellStyle name="Comma 3 3" xfId="7" xr:uid="{00000000-0005-0000-0000-000007000000}"/>
    <cellStyle name="Comma 4" xfId="8" xr:uid="{00000000-0005-0000-0000-000008000000}"/>
    <cellStyle name="Comma 4 2" xfId="9" xr:uid="{00000000-0005-0000-0000-000009000000}"/>
    <cellStyle name="Comma 5" xfId="10" xr:uid="{00000000-0005-0000-0000-00000A000000}"/>
    <cellStyle name="Comma 5 2" xfId="11" xr:uid="{00000000-0005-0000-0000-00000B000000}"/>
    <cellStyle name="Currency" xfId="12" builtinId="4"/>
    <cellStyle name="Currency 11" xfId="13" xr:uid="{00000000-0005-0000-0000-00000D000000}"/>
    <cellStyle name="Currency 11 2" xfId="42" xr:uid="{00000000-0005-0000-0000-00000E000000}"/>
    <cellStyle name="Currency 2" xfId="14" xr:uid="{00000000-0005-0000-0000-00000F000000}"/>
    <cellStyle name="Currency 2 2" xfId="15" xr:uid="{00000000-0005-0000-0000-000010000000}"/>
    <cellStyle name="Currency 3" xfId="16" xr:uid="{00000000-0005-0000-0000-000011000000}"/>
    <cellStyle name="Currency 3 2" xfId="17" xr:uid="{00000000-0005-0000-0000-000012000000}"/>
    <cellStyle name="Currency 3 2 2" xfId="18" xr:uid="{00000000-0005-0000-0000-000013000000}"/>
    <cellStyle name="Currency 3 3" xfId="19" xr:uid="{00000000-0005-0000-0000-000014000000}"/>
    <cellStyle name="Currency 4" xfId="20" xr:uid="{00000000-0005-0000-0000-000015000000}"/>
    <cellStyle name="Currency 4 2" xfId="21" xr:uid="{00000000-0005-0000-0000-000016000000}"/>
    <cellStyle name="Currency 5" xfId="22" xr:uid="{00000000-0005-0000-0000-000017000000}"/>
    <cellStyle name="Currency 5 2" xfId="23" xr:uid="{00000000-0005-0000-0000-000018000000}"/>
    <cellStyle name="Dezimal_Analysis_Budget_20021" xfId="24" xr:uid="{00000000-0005-0000-0000-000019000000}"/>
    <cellStyle name="Normal" xfId="0" builtinId="0"/>
    <cellStyle name="Normal 2" xfId="25" xr:uid="{00000000-0005-0000-0000-00001B000000}"/>
    <cellStyle name="Normal 3" xfId="41" xr:uid="{00000000-0005-0000-0000-00001C000000}"/>
    <cellStyle name="Normal 4" xfId="26" xr:uid="{00000000-0005-0000-0000-00001D000000}"/>
    <cellStyle name="Normal_10Q2Q2003 (1)" xfId="27" xr:uid="{00000000-0005-0000-0000-00001E000000}"/>
    <cellStyle name="Normal_Selected Financial Data Amended (2)" xfId="28" xr:uid="{00000000-0005-0000-0000-00001F000000}"/>
    <cellStyle name="Percent" xfId="29" builtinId="5"/>
    <cellStyle name="Percent 2" xfId="30" xr:uid="{00000000-0005-0000-0000-000021000000}"/>
    <cellStyle name="Percent 2 2" xfId="31" xr:uid="{00000000-0005-0000-0000-000022000000}"/>
    <cellStyle name="Percent 2 2 2" xfId="44" xr:uid="{00000000-0005-0000-0000-000023000000}"/>
    <cellStyle name="Percent 3" xfId="32" xr:uid="{00000000-0005-0000-0000-000024000000}"/>
    <cellStyle name="Percent 3 2" xfId="33" xr:uid="{00000000-0005-0000-0000-000025000000}"/>
    <cellStyle name="Percent 3 2 2" xfId="34" xr:uid="{00000000-0005-0000-0000-000026000000}"/>
    <cellStyle name="Percent 3 3" xfId="35" xr:uid="{00000000-0005-0000-0000-000027000000}"/>
    <cellStyle name="Percent 4" xfId="36" xr:uid="{00000000-0005-0000-0000-000028000000}"/>
    <cellStyle name="Percent 4 2" xfId="37" xr:uid="{00000000-0005-0000-0000-000029000000}"/>
    <cellStyle name="Percent 5" xfId="38" xr:uid="{00000000-0005-0000-0000-00002A000000}"/>
    <cellStyle name="Percent 5 2" xfId="39" xr:uid="{00000000-0005-0000-0000-00002B000000}"/>
    <cellStyle name="Standard_AXSGAAP_PL_BS_Q2_2001_h" xfId="40" xr:uid="{00000000-0005-0000-0000-00002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5.bin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1"/>
  <sheetViews>
    <sheetView showGridLines="0" tabSelected="1" zoomScaleNormal="100" workbookViewId="0">
      <selection activeCell="M14" sqref="M14"/>
    </sheetView>
  </sheetViews>
  <sheetFormatPr defaultColWidth="6.6640625" defaultRowHeight="12.75"/>
  <cols>
    <col min="1" max="2" width="2.6640625" style="1" customWidth="1"/>
    <col min="3" max="3" width="3.5" style="1" customWidth="1"/>
    <col min="4" max="4" width="6.6640625" style="1" customWidth="1"/>
    <col min="5" max="5" width="30.83203125" style="1" customWidth="1"/>
    <col min="6" max="6" width="15.33203125" style="1" customWidth="1"/>
    <col min="7" max="7" width="6.83203125" style="1" customWidth="1"/>
    <col min="8" max="8" width="15.33203125" style="1" customWidth="1"/>
    <col min="9" max="9" width="2.33203125" style="1" customWidth="1"/>
    <col min="10" max="10" width="6.6640625" style="1"/>
    <col min="11" max="12" width="10.83203125" style="1" bestFit="1" customWidth="1"/>
    <col min="13" max="14" width="15.1640625" style="1" bestFit="1" customWidth="1"/>
    <col min="15" max="15" width="6.6640625" style="1"/>
    <col min="16" max="16" width="10" style="1" bestFit="1" customWidth="1"/>
    <col min="17" max="17" width="8.6640625" style="1" bestFit="1" customWidth="1"/>
    <col min="18" max="18" width="6.6640625" style="1"/>
    <col min="19" max="19" width="10" style="1" bestFit="1" customWidth="1"/>
    <col min="20" max="16384" width="6.6640625" style="1"/>
  </cols>
  <sheetData>
    <row r="1" spans="1:19" ht="15.75">
      <c r="A1" s="45" t="s">
        <v>39</v>
      </c>
    </row>
    <row r="2" spans="1:19" ht="15.75">
      <c r="A2" s="45" t="s">
        <v>179</v>
      </c>
    </row>
    <row r="4" spans="1:19">
      <c r="A4" s="2" t="s">
        <v>36</v>
      </c>
      <c r="F4" s="16" t="s">
        <v>4</v>
      </c>
      <c r="G4" s="15"/>
      <c r="H4" s="16" t="s">
        <v>4</v>
      </c>
    </row>
    <row r="5" spans="1:19">
      <c r="F5" s="12">
        <v>2019</v>
      </c>
      <c r="H5" s="12">
        <v>2018</v>
      </c>
    </row>
    <row r="6" spans="1:19" ht="12" customHeight="1">
      <c r="F6" s="91" t="s">
        <v>5</v>
      </c>
      <c r="G6" s="30"/>
      <c r="H6" s="91" t="s">
        <v>5</v>
      </c>
    </row>
    <row r="7" spans="1:19" ht="12" customHeight="1">
      <c r="A7" s="2" t="s">
        <v>8</v>
      </c>
      <c r="F7" s="92"/>
      <c r="H7" s="92"/>
    </row>
    <row r="8" spans="1:19" ht="2.25" customHeight="1">
      <c r="E8" s="13"/>
      <c r="F8" s="92"/>
      <c r="H8" s="92"/>
    </row>
    <row r="9" spans="1:19">
      <c r="A9" s="1" t="s">
        <v>9</v>
      </c>
      <c r="F9" s="92"/>
      <c r="H9" s="92"/>
    </row>
    <row r="10" spans="1:19">
      <c r="B10" s="1" t="s">
        <v>38</v>
      </c>
      <c r="F10" s="204">
        <v>678.3</v>
      </c>
      <c r="G10" s="20"/>
      <c r="H10" s="204">
        <v>322.39999999999998</v>
      </c>
      <c r="K10" s="20"/>
      <c r="M10" s="322"/>
      <c r="N10" s="17"/>
      <c r="O10" s="17"/>
      <c r="P10" s="17"/>
      <c r="Q10" s="17"/>
      <c r="R10" s="17"/>
    </row>
    <row r="11" spans="1:19">
      <c r="B11" s="238" t="s">
        <v>145</v>
      </c>
      <c r="F11" s="19">
        <v>6.6</v>
      </c>
      <c r="G11" s="20"/>
      <c r="H11" s="19">
        <v>0</v>
      </c>
      <c r="K11" s="20"/>
      <c r="M11" s="322"/>
      <c r="N11" s="17"/>
      <c r="O11" s="17"/>
      <c r="P11" s="17"/>
      <c r="Q11" s="17"/>
      <c r="R11" s="17"/>
    </row>
    <row r="12" spans="1:19">
      <c r="B12" s="1" t="s">
        <v>10</v>
      </c>
      <c r="F12" s="19">
        <v>362.2</v>
      </c>
      <c r="G12" s="20"/>
      <c r="H12" s="19">
        <v>357.2</v>
      </c>
      <c r="M12" s="322"/>
      <c r="N12" s="17"/>
      <c r="O12" s="17"/>
      <c r="P12" s="17"/>
      <c r="Q12" s="17"/>
      <c r="R12" s="17"/>
      <c r="S12" s="108"/>
    </row>
    <row r="13" spans="1:19">
      <c r="B13" s="1" t="s">
        <v>11</v>
      </c>
      <c r="F13" s="19">
        <v>577.20000000000005</v>
      </c>
      <c r="G13" s="20"/>
      <c r="H13" s="19">
        <v>509.6</v>
      </c>
      <c r="M13" s="322"/>
      <c r="N13" s="17"/>
      <c r="O13" s="17"/>
      <c r="P13" s="17"/>
      <c r="Q13" s="17"/>
      <c r="R13" s="17"/>
    </row>
    <row r="14" spans="1:19">
      <c r="B14" s="1" t="s">
        <v>0</v>
      </c>
      <c r="F14" s="214">
        <v>172</v>
      </c>
      <c r="G14" s="20"/>
      <c r="H14" s="214">
        <v>115.1</v>
      </c>
      <c r="L14" s="17"/>
      <c r="M14" s="17"/>
      <c r="N14" s="17"/>
      <c r="O14" s="17"/>
      <c r="P14" s="17"/>
      <c r="Q14" s="17"/>
      <c r="R14" s="17"/>
      <c r="S14" s="17"/>
    </row>
    <row r="15" spans="1:19">
      <c r="C15" s="1" t="s">
        <v>12</v>
      </c>
      <c r="F15" s="19">
        <f>SUM(F10:F14)</f>
        <v>1796.3</v>
      </c>
      <c r="G15" s="17"/>
      <c r="H15" s="19">
        <f>SUM(H10:H14)</f>
        <v>1304.2999999999997</v>
      </c>
      <c r="L15" s="17"/>
      <c r="M15" s="17"/>
      <c r="N15" s="17"/>
      <c r="O15" s="17"/>
      <c r="P15" s="17"/>
      <c r="Q15" s="17"/>
      <c r="R15" s="17"/>
      <c r="S15" s="17"/>
    </row>
    <row r="16" spans="1:19">
      <c r="F16" s="204"/>
      <c r="G16" s="20"/>
      <c r="H16" s="204"/>
      <c r="L16" s="17"/>
      <c r="M16" s="17"/>
      <c r="N16" s="17"/>
      <c r="O16" s="17"/>
      <c r="P16" s="17"/>
      <c r="Q16" s="17"/>
      <c r="R16" s="17"/>
      <c r="S16" s="17"/>
    </row>
    <row r="17" spans="1:19">
      <c r="A17" s="1" t="s">
        <v>30</v>
      </c>
      <c r="F17" s="19">
        <v>306.10000000000002</v>
      </c>
      <c r="G17" s="17"/>
      <c r="H17" s="19">
        <v>270.60000000000002</v>
      </c>
      <c r="L17" s="17"/>
      <c r="M17" s="17"/>
      <c r="N17" s="17"/>
      <c r="O17" s="17"/>
      <c r="P17" s="17"/>
      <c r="Q17" s="17"/>
      <c r="R17" s="17"/>
      <c r="S17" s="17"/>
    </row>
    <row r="18" spans="1:19">
      <c r="A18" s="238" t="s">
        <v>143</v>
      </c>
      <c r="F18" s="19">
        <v>65.599999999999994</v>
      </c>
      <c r="G18" s="17"/>
      <c r="H18" s="19">
        <v>0</v>
      </c>
      <c r="L18" s="17"/>
      <c r="M18" s="17"/>
      <c r="N18" s="17"/>
      <c r="O18" s="17"/>
      <c r="P18" s="17"/>
      <c r="Q18" s="17"/>
      <c r="R18" s="17"/>
      <c r="S18" s="17"/>
    </row>
    <row r="19" spans="1:19" ht="13.9" customHeight="1">
      <c r="A19" s="1" t="s">
        <v>82</v>
      </c>
      <c r="F19" s="214">
        <v>603.5</v>
      </c>
      <c r="G19" s="17"/>
      <c r="H19" s="214">
        <v>553.70000000000005</v>
      </c>
      <c r="L19" s="17"/>
      <c r="M19" s="17"/>
      <c r="N19" s="17"/>
      <c r="O19" s="17"/>
      <c r="P19" s="17"/>
      <c r="Q19" s="17"/>
      <c r="R19" s="17"/>
      <c r="S19" s="17"/>
    </row>
    <row r="20" spans="1:19">
      <c r="F20" s="21"/>
      <c r="G20" s="22"/>
      <c r="H20" s="21"/>
      <c r="L20" s="17"/>
      <c r="M20" s="17"/>
      <c r="N20" s="17"/>
      <c r="O20" s="17"/>
      <c r="P20" s="17"/>
      <c r="Q20" s="17"/>
      <c r="R20" s="17"/>
      <c r="S20" s="17"/>
    </row>
    <row r="21" spans="1:19" ht="13.5" thickBot="1">
      <c r="C21" s="1" t="s">
        <v>1</v>
      </c>
      <c r="D21" s="2"/>
      <c r="E21" s="2"/>
      <c r="F21" s="23">
        <f>F15+F17+F19+F18</f>
        <v>2771.5</v>
      </c>
      <c r="G21" s="21"/>
      <c r="H21" s="23">
        <f>H15+H17+H19+H18</f>
        <v>2128.5999999999995</v>
      </c>
      <c r="L21" s="17"/>
      <c r="M21" s="17"/>
      <c r="N21" s="17"/>
      <c r="O21" s="17"/>
      <c r="P21" s="17"/>
      <c r="Q21" s="17"/>
      <c r="R21" s="17"/>
      <c r="S21" s="17"/>
    </row>
    <row r="22" spans="1:19" ht="13.5" thickTop="1">
      <c r="F22" s="204" t="s">
        <v>5</v>
      </c>
      <c r="G22" s="20"/>
      <c r="H22" s="204" t="s">
        <v>5</v>
      </c>
      <c r="L22" s="17"/>
      <c r="M22" s="17"/>
      <c r="N22" s="17"/>
      <c r="O22" s="17"/>
      <c r="P22" s="17"/>
      <c r="Q22" s="17"/>
      <c r="R22" s="17"/>
      <c r="S22" s="17"/>
    </row>
    <row r="23" spans="1:19">
      <c r="A23" s="2" t="s">
        <v>13</v>
      </c>
      <c r="F23" s="204"/>
      <c r="G23" s="20"/>
      <c r="H23" s="204"/>
      <c r="L23" s="17"/>
      <c r="M23" s="17"/>
      <c r="N23" s="17"/>
      <c r="O23" s="17"/>
      <c r="P23" s="17"/>
      <c r="Q23" s="17"/>
      <c r="R23" s="17"/>
      <c r="S23" s="17"/>
    </row>
    <row r="24" spans="1:19" ht="13.5">
      <c r="D24" s="13"/>
      <c r="F24" s="204"/>
      <c r="G24" s="20"/>
      <c r="H24" s="204"/>
      <c r="L24" s="17"/>
      <c r="M24" s="17"/>
      <c r="N24" s="17"/>
      <c r="O24" s="17"/>
      <c r="P24" s="17"/>
      <c r="Q24" s="17"/>
      <c r="R24" s="17"/>
      <c r="S24" s="17"/>
    </row>
    <row r="25" spans="1:19">
      <c r="A25" s="1" t="s">
        <v>14</v>
      </c>
      <c r="F25" s="204" t="s">
        <v>5</v>
      </c>
      <c r="G25" s="20"/>
      <c r="H25" s="204" t="s">
        <v>5</v>
      </c>
      <c r="L25" s="17"/>
      <c r="M25" s="17"/>
      <c r="N25" s="17"/>
      <c r="O25" s="17"/>
      <c r="P25" s="17"/>
      <c r="Q25" s="17"/>
      <c r="R25" s="17"/>
      <c r="S25" s="17"/>
    </row>
    <row r="26" spans="1:19">
      <c r="B26" s="1" t="s">
        <v>73</v>
      </c>
      <c r="F26" s="215">
        <v>0.5</v>
      </c>
      <c r="G26" s="17"/>
      <c r="H26" s="215">
        <v>18.5</v>
      </c>
      <c r="K26" s="33"/>
      <c r="L26" s="17"/>
      <c r="M26" s="17"/>
      <c r="N26" s="17"/>
      <c r="O26" s="17"/>
      <c r="P26" s="17"/>
      <c r="Q26" s="17"/>
      <c r="R26" s="17"/>
      <c r="S26" s="17"/>
    </row>
    <row r="27" spans="1:19">
      <c r="B27" s="1" t="s">
        <v>15</v>
      </c>
      <c r="F27" s="19">
        <v>118.4</v>
      </c>
      <c r="G27" s="17"/>
      <c r="H27" s="19">
        <v>104.5</v>
      </c>
      <c r="L27" s="17"/>
      <c r="M27" s="17"/>
      <c r="N27" s="17"/>
      <c r="O27" s="17"/>
      <c r="P27" s="17"/>
      <c r="Q27" s="17"/>
      <c r="R27" s="17"/>
      <c r="S27" s="17"/>
    </row>
    <row r="28" spans="1:19">
      <c r="B28" s="1" t="s">
        <v>31</v>
      </c>
      <c r="F28" s="19">
        <v>137.9</v>
      </c>
      <c r="G28" s="17"/>
      <c r="H28" s="19">
        <v>124.4</v>
      </c>
      <c r="L28" s="17"/>
      <c r="M28" s="17"/>
      <c r="N28" s="17"/>
      <c r="O28" s="17"/>
      <c r="P28" s="17"/>
      <c r="Q28" s="17"/>
      <c r="R28" s="17"/>
      <c r="S28" s="17"/>
    </row>
    <row r="29" spans="1:19">
      <c r="B29" s="1" t="s">
        <v>16</v>
      </c>
      <c r="F29" s="214">
        <v>388.8</v>
      </c>
      <c r="G29" s="17"/>
      <c r="H29" s="214">
        <v>351.9</v>
      </c>
      <c r="L29" s="17"/>
      <c r="M29" s="17"/>
      <c r="N29" s="17"/>
      <c r="O29" s="17"/>
      <c r="P29" s="17"/>
      <c r="Q29" s="17"/>
      <c r="R29" s="17"/>
      <c r="S29" s="17"/>
    </row>
    <row r="30" spans="1:19">
      <c r="C30" s="1" t="s">
        <v>17</v>
      </c>
      <c r="F30" s="19">
        <f>SUM(F26:F29)</f>
        <v>645.6</v>
      </c>
      <c r="G30" s="17"/>
      <c r="H30" s="19">
        <f>SUM(H26:H29)</f>
        <v>599.29999999999995</v>
      </c>
      <c r="L30" s="17"/>
      <c r="M30" s="17"/>
      <c r="N30" s="17"/>
      <c r="O30" s="17"/>
      <c r="P30" s="17"/>
      <c r="Q30" s="17"/>
      <c r="R30" s="17"/>
      <c r="S30" s="17"/>
    </row>
    <row r="31" spans="1:19">
      <c r="D31" s="10"/>
      <c r="F31" s="204"/>
      <c r="G31" s="20"/>
      <c r="H31" s="204"/>
      <c r="L31" s="17"/>
      <c r="M31" s="17"/>
      <c r="N31" s="17"/>
      <c r="O31" s="17"/>
      <c r="P31" s="17"/>
      <c r="Q31" s="17"/>
      <c r="R31" s="17"/>
      <c r="S31" s="17"/>
    </row>
    <row r="32" spans="1:19">
      <c r="A32" s="1" t="s">
        <v>2</v>
      </c>
      <c r="F32" s="19">
        <v>812.8</v>
      </c>
      <c r="G32" s="17"/>
      <c r="H32" s="19">
        <v>322.60000000000002</v>
      </c>
      <c r="K32" s="33"/>
      <c r="L32" s="17"/>
      <c r="M32" s="17"/>
      <c r="N32" s="17"/>
      <c r="O32" s="17"/>
      <c r="P32" s="17"/>
      <c r="Q32" s="17"/>
      <c r="R32" s="17"/>
      <c r="S32" s="17"/>
    </row>
    <row r="33" spans="1:19">
      <c r="A33" s="238" t="s">
        <v>144</v>
      </c>
      <c r="F33" s="19">
        <v>47</v>
      </c>
      <c r="G33" s="17"/>
      <c r="H33" s="19">
        <v>0</v>
      </c>
      <c r="K33" s="33"/>
      <c r="L33" s="17"/>
      <c r="M33" s="17"/>
      <c r="N33" s="17"/>
      <c r="O33" s="17"/>
      <c r="P33" s="17"/>
      <c r="Q33" s="17"/>
      <c r="R33" s="17"/>
      <c r="S33" s="17"/>
    </row>
    <row r="34" spans="1:19">
      <c r="A34" s="1" t="s">
        <v>18</v>
      </c>
      <c r="F34" s="19">
        <v>327.9</v>
      </c>
      <c r="G34" s="17"/>
      <c r="H34" s="19">
        <v>279</v>
      </c>
      <c r="L34" s="17"/>
      <c r="M34" s="17"/>
      <c r="N34" s="17"/>
      <c r="O34" s="17"/>
      <c r="P34" s="17"/>
      <c r="Q34" s="17"/>
      <c r="R34" s="17"/>
      <c r="S34" s="17"/>
    </row>
    <row r="35" spans="1:19">
      <c r="F35" s="212"/>
      <c r="G35" s="17"/>
      <c r="H35" s="212"/>
      <c r="L35" s="17"/>
      <c r="M35" s="17"/>
      <c r="N35" s="17"/>
      <c r="O35" s="17"/>
      <c r="P35" s="17"/>
      <c r="Q35" s="17"/>
      <c r="R35" s="17"/>
      <c r="S35" s="17"/>
    </row>
    <row r="36" spans="1:19">
      <c r="A36" s="238" t="s">
        <v>137</v>
      </c>
      <c r="F36" s="212">
        <v>21.1</v>
      </c>
      <c r="G36" s="17"/>
      <c r="H36" s="212">
        <v>22.6</v>
      </c>
      <c r="L36" s="17"/>
      <c r="M36" s="17"/>
      <c r="N36" s="17"/>
      <c r="O36" s="17"/>
      <c r="P36" s="17"/>
      <c r="Q36" s="17"/>
      <c r="R36" s="17"/>
      <c r="S36" s="17"/>
    </row>
    <row r="37" spans="1:19">
      <c r="F37" s="212"/>
      <c r="G37" s="17"/>
      <c r="H37" s="212"/>
      <c r="L37" s="17"/>
      <c r="M37" s="17"/>
      <c r="N37" s="17"/>
      <c r="O37" s="17"/>
      <c r="P37" s="17"/>
      <c r="Q37" s="17"/>
      <c r="R37" s="17"/>
      <c r="S37" s="17"/>
    </row>
    <row r="38" spans="1:19">
      <c r="A38" s="1" t="s">
        <v>19</v>
      </c>
      <c r="F38" s="214">
        <v>917.1</v>
      </c>
      <c r="G38" s="18"/>
      <c r="H38" s="214">
        <v>905.1</v>
      </c>
      <c r="L38" s="17"/>
      <c r="M38" s="17"/>
      <c r="N38" s="17"/>
      <c r="O38" s="17"/>
      <c r="P38" s="17"/>
      <c r="Q38" s="17"/>
      <c r="R38" s="17"/>
      <c r="S38" s="17"/>
    </row>
    <row r="39" spans="1:19">
      <c r="F39" s="21"/>
      <c r="G39" s="20"/>
      <c r="H39" s="21"/>
      <c r="L39" s="17"/>
      <c r="M39" s="17"/>
      <c r="N39" s="17"/>
      <c r="O39" s="17"/>
      <c r="P39" s="17"/>
      <c r="Q39" s="17"/>
      <c r="R39" s="17"/>
      <c r="S39" s="17"/>
    </row>
    <row r="40" spans="1:19" ht="13.5" thickBot="1">
      <c r="C40" s="1" t="s">
        <v>20</v>
      </c>
      <c r="F40" s="23">
        <f>F30+F32+F34+F38+F36+F33</f>
        <v>2771.5</v>
      </c>
      <c r="G40" s="20"/>
      <c r="H40" s="23">
        <f>H30+H32+H34+H38+H36+H33</f>
        <v>2128.6</v>
      </c>
      <c r="L40" s="17"/>
      <c r="M40" s="17"/>
      <c r="N40" s="17"/>
      <c r="O40" s="17"/>
      <c r="P40" s="17"/>
      <c r="Q40" s="17"/>
      <c r="R40" s="17"/>
      <c r="S40" s="17"/>
    </row>
    <row r="41" spans="1:19" ht="13.5" thickTop="1">
      <c r="F41" s="25"/>
      <c r="H41" s="25"/>
      <c r="L41" s="17"/>
      <c r="M41" s="17"/>
      <c r="N41" s="17"/>
      <c r="O41" s="17"/>
      <c r="P41" s="17"/>
      <c r="Q41" s="17"/>
      <c r="R41" s="17"/>
      <c r="S41" s="17"/>
    </row>
    <row r="42" spans="1:19">
      <c r="F42" s="10"/>
      <c r="L42" s="17"/>
      <c r="M42" s="17"/>
      <c r="N42" s="17"/>
      <c r="O42" s="17"/>
      <c r="P42" s="17"/>
      <c r="Q42" s="17"/>
      <c r="R42" s="17"/>
      <c r="S42" s="17"/>
    </row>
    <row r="43" spans="1:19">
      <c r="F43" s="204"/>
      <c r="H43" s="20"/>
    </row>
    <row r="44" spans="1:19">
      <c r="F44" s="10"/>
    </row>
    <row r="45" spans="1:19">
      <c r="F45" s="239"/>
    </row>
    <row r="46" spans="1:19">
      <c r="F46" s="10"/>
    </row>
    <row r="49" spans="1:11" ht="15">
      <c r="A49" s="46" t="s">
        <v>40</v>
      </c>
      <c r="B49" s="47"/>
      <c r="F49" s="235" t="s">
        <v>136</v>
      </c>
      <c r="G49" s="92"/>
      <c r="H49" s="92"/>
      <c r="I49" s="92"/>
      <c r="J49" s="92"/>
      <c r="K49" s="92"/>
    </row>
    <row r="50" spans="1:11" ht="15">
      <c r="A50" s="46"/>
      <c r="B50" s="47"/>
      <c r="F50" s="92" t="s">
        <v>96</v>
      </c>
      <c r="G50" s="92"/>
      <c r="H50" s="92"/>
      <c r="I50" s="92"/>
      <c r="J50" s="92"/>
      <c r="K50" s="92"/>
    </row>
    <row r="51" spans="1:11" ht="15">
      <c r="A51" s="46"/>
      <c r="B51" s="47"/>
      <c r="F51" s="298" t="s">
        <v>150</v>
      </c>
      <c r="G51" s="92"/>
      <c r="H51" s="92"/>
      <c r="I51" s="92"/>
      <c r="J51" s="92"/>
      <c r="K51" s="92"/>
    </row>
  </sheetData>
  <sheetProtection sheet="1" objects="1" scenarios="1"/>
  <phoneticPr fontId="4" type="noConversion"/>
  <pageMargins left="0.7" right="0.7" top="1" bottom="1" header="0.5" footer="0.5"/>
  <pageSetup scale="88" orientation="portrait" r:id="rId1"/>
  <headerFooter alignWithMargins="0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61"/>
  <sheetViews>
    <sheetView showGridLines="0" zoomScaleNormal="100" workbookViewId="0">
      <selection activeCell="K26" sqref="K26"/>
    </sheetView>
  </sheetViews>
  <sheetFormatPr defaultColWidth="9.33203125" defaultRowHeight="12.75"/>
  <cols>
    <col min="1" max="2" width="2.1640625" style="27" customWidth="1"/>
    <col min="3" max="3" width="50" style="27" customWidth="1"/>
    <col min="4" max="4" width="15.33203125" style="31" customWidth="1"/>
    <col min="5" max="5" width="2.33203125" style="31" customWidth="1"/>
    <col min="6" max="6" width="15.33203125" style="31" customWidth="1"/>
    <col min="7" max="7" width="2.33203125" style="103" customWidth="1"/>
    <col min="8" max="8" width="15.33203125" style="31" customWidth="1"/>
    <col min="9" max="9" width="2.33203125" style="31" customWidth="1"/>
    <col min="10" max="10" width="15.33203125" style="31" customWidth="1"/>
    <col min="11" max="12" width="9.33203125" style="27"/>
    <col min="13" max="13" width="11.1640625" style="27" bestFit="1" customWidth="1"/>
    <col min="14" max="16384" width="9.33203125" style="27"/>
  </cols>
  <sheetData>
    <row r="1" spans="1:16" ht="15.75">
      <c r="A1" s="45" t="s">
        <v>39</v>
      </c>
    </row>
    <row r="2" spans="1:16" ht="15.75">
      <c r="A2" s="45" t="s">
        <v>180</v>
      </c>
    </row>
    <row r="4" spans="1:16">
      <c r="D4" s="355" t="s">
        <v>23</v>
      </c>
      <c r="E4" s="355"/>
      <c r="F4" s="355"/>
      <c r="G4" s="104"/>
      <c r="H4" s="355" t="s">
        <v>152</v>
      </c>
      <c r="I4" s="355"/>
      <c r="J4" s="355"/>
    </row>
    <row r="5" spans="1:16" ht="13.5" thickBot="1">
      <c r="A5" s="2" t="s">
        <v>35</v>
      </c>
      <c r="B5" s="1"/>
      <c r="C5" s="1"/>
      <c r="D5" s="354" t="s">
        <v>4</v>
      </c>
      <c r="E5" s="354"/>
      <c r="F5" s="354"/>
      <c r="G5" s="105"/>
      <c r="H5" s="354" t="s">
        <v>4</v>
      </c>
      <c r="I5" s="354"/>
      <c r="J5" s="354"/>
    </row>
    <row r="6" spans="1:16" ht="13.5" thickBot="1">
      <c r="A6" s="1"/>
      <c r="B6" s="1"/>
      <c r="C6" s="5"/>
      <c r="D6" s="90">
        <v>2019</v>
      </c>
      <c r="E6" s="32"/>
      <c r="F6" s="90">
        <v>2018</v>
      </c>
      <c r="G6" s="32"/>
      <c r="H6" s="90">
        <v>2019</v>
      </c>
      <c r="I6" s="32"/>
      <c r="J6" s="90">
        <v>2018</v>
      </c>
    </row>
    <row r="7" spans="1:16" ht="5.25" customHeight="1">
      <c r="A7" s="1"/>
      <c r="B7" s="1"/>
      <c r="C7" s="1"/>
      <c r="D7" s="93"/>
      <c r="E7" s="28"/>
      <c r="F7" s="87"/>
      <c r="G7" s="28"/>
      <c r="H7" s="93"/>
      <c r="I7" s="28"/>
      <c r="J7" s="87"/>
    </row>
    <row r="8" spans="1:16">
      <c r="A8" s="1" t="s">
        <v>32</v>
      </c>
      <c r="B8" s="1"/>
      <c r="C8" s="4"/>
      <c r="D8" s="202">
        <v>599.9</v>
      </c>
      <c r="E8" s="26"/>
      <c r="F8" s="166">
        <v>553.6</v>
      </c>
      <c r="G8" s="26"/>
      <c r="H8" s="202">
        <v>2072.6</v>
      </c>
      <c r="I8" s="26"/>
      <c r="J8" s="166">
        <v>1895.6</v>
      </c>
      <c r="L8" s="291"/>
      <c r="M8" s="17"/>
      <c r="N8" s="100"/>
      <c r="O8" s="100"/>
      <c r="P8" s="141"/>
    </row>
    <row r="9" spans="1:16">
      <c r="A9" s="1" t="s">
        <v>33</v>
      </c>
      <c r="B9" s="1"/>
      <c r="C9" s="7"/>
      <c r="D9" s="203">
        <v>303.60000000000002</v>
      </c>
      <c r="E9" s="142"/>
      <c r="F9" s="167">
        <v>280.8</v>
      </c>
      <c r="G9" s="36"/>
      <c r="H9" s="203">
        <v>1077.3</v>
      </c>
      <c r="I9" s="142"/>
      <c r="J9" s="167">
        <v>995.6</v>
      </c>
      <c r="L9" s="141"/>
      <c r="M9" s="17"/>
    </row>
    <row r="10" spans="1:16" ht="4.5" customHeight="1">
      <c r="A10" s="1"/>
      <c r="B10" s="1"/>
      <c r="C10" s="7"/>
      <c r="D10" s="21"/>
      <c r="E10" s="22"/>
      <c r="F10" s="106"/>
      <c r="G10" s="22"/>
      <c r="H10" s="21"/>
      <c r="I10" s="22"/>
      <c r="J10" s="106"/>
      <c r="L10" s="17"/>
      <c r="M10" s="17"/>
    </row>
    <row r="11" spans="1:16">
      <c r="A11" s="1" t="s">
        <v>24</v>
      </c>
      <c r="B11"/>
      <c r="C11"/>
      <c r="D11" s="149">
        <f>D8-D9</f>
        <v>296.29999999999995</v>
      </c>
      <c r="E11" s="143" t="s">
        <v>5</v>
      </c>
      <c r="F11" s="124">
        <f>F8-F9</f>
        <v>272.8</v>
      </c>
      <c r="G11" s="35" t="s">
        <v>5</v>
      </c>
      <c r="H11" s="149">
        <f>H8-H9</f>
        <v>995.3</v>
      </c>
      <c r="I11" s="143" t="s">
        <v>5</v>
      </c>
      <c r="J11" s="124">
        <f>J8-J9</f>
        <v>899.99999999999989</v>
      </c>
      <c r="L11" s="17"/>
      <c r="M11" s="17"/>
    </row>
    <row r="12" spans="1:16" ht="3" customHeight="1">
      <c r="A12" s="1" t="s">
        <v>5</v>
      </c>
      <c r="B12" s="1"/>
      <c r="C12" s="4"/>
      <c r="D12" s="204"/>
      <c r="E12" s="144"/>
      <c r="F12" s="72"/>
      <c r="G12" s="37"/>
      <c r="H12" s="204"/>
      <c r="I12" s="144"/>
      <c r="J12" s="72"/>
      <c r="L12" s="17"/>
      <c r="M12" s="17"/>
    </row>
    <row r="13" spans="1:16" ht="12.75" customHeight="1">
      <c r="A13" s="1" t="s">
        <v>74</v>
      </c>
      <c r="B13" s="1"/>
      <c r="C13" s="4"/>
      <c r="D13" s="205"/>
      <c r="E13" s="146"/>
      <c r="F13" s="145"/>
      <c r="G13" s="41"/>
      <c r="H13" s="205"/>
      <c r="I13" s="146"/>
      <c r="J13" s="145"/>
      <c r="L13" s="17"/>
      <c r="M13" s="17"/>
    </row>
    <row r="14" spans="1:16" ht="12" customHeight="1">
      <c r="A14" s="238" t="s">
        <v>34</v>
      </c>
      <c r="B14" s="4"/>
      <c r="D14" s="206">
        <f>91.3+39</f>
        <v>130.30000000000001</v>
      </c>
      <c r="E14" s="142"/>
      <c r="F14" s="168">
        <v>117.3</v>
      </c>
      <c r="G14" s="36"/>
      <c r="H14" s="206">
        <f>357.4+142.8</f>
        <v>500.2</v>
      </c>
      <c r="I14" s="142"/>
      <c r="J14" s="168">
        <v>444.7</v>
      </c>
      <c r="L14" s="17"/>
      <c r="M14" s="17"/>
    </row>
    <row r="15" spans="1:16">
      <c r="A15" s="1" t="s">
        <v>6</v>
      </c>
      <c r="B15" s="4"/>
      <c r="D15" s="206">
        <v>46.7</v>
      </c>
      <c r="E15" s="147"/>
      <c r="F15" s="218">
        <v>44.8</v>
      </c>
      <c r="G15" s="42"/>
      <c r="H15" s="206">
        <v>187.7</v>
      </c>
      <c r="I15" s="147"/>
      <c r="J15" s="168">
        <v>173.4</v>
      </c>
      <c r="L15" s="17"/>
      <c r="M15" s="17"/>
    </row>
    <row r="16" spans="1:16">
      <c r="A16" s="1" t="s">
        <v>85</v>
      </c>
      <c r="B16" s="4"/>
      <c r="D16" s="240">
        <f>1.7-1.4+1.3</f>
        <v>1.6</v>
      </c>
      <c r="E16" s="147"/>
      <c r="F16" s="218">
        <v>4.3</v>
      </c>
      <c r="G16" s="42"/>
      <c r="H16" s="206">
        <f>-3.8+4.5+5.8</f>
        <v>6.5</v>
      </c>
      <c r="I16" s="147"/>
      <c r="J16" s="218">
        <v>19.5</v>
      </c>
      <c r="L16" s="17"/>
      <c r="M16" s="17"/>
    </row>
    <row r="17" spans="1:13">
      <c r="A17" s="4" t="s">
        <v>21</v>
      </c>
      <c r="D17" s="207">
        <f>SUM(D14:D16)</f>
        <v>178.6</v>
      </c>
      <c r="E17" s="149"/>
      <c r="F17" s="207">
        <f>SUM(F14:F16)</f>
        <v>166.4</v>
      </c>
      <c r="G17" s="38"/>
      <c r="H17" s="207">
        <f>SUM(H14:H16)</f>
        <v>694.4</v>
      </c>
      <c r="I17" s="149"/>
      <c r="J17" s="148">
        <f>SUM(J14:J16)</f>
        <v>637.6</v>
      </c>
      <c r="L17" s="17"/>
      <c r="M17" s="17"/>
    </row>
    <row r="18" spans="1:13" ht="3.75" customHeight="1">
      <c r="A18" s="1"/>
      <c r="B18" s="4"/>
      <c r="D18" s="144"/>
      <c r="E18" s="144"/>
      <c r="F18" s="144"/>
      <c r="G18" s="37"/>
      <c r="H18" s="144"/>
      <c r="I18" s="144"/>
      <c r="J18" s="150"/>
      <c r="L18" s="17"/>
      <c r="M18" s="17"/>
    </row>
    <row r="19" spans="1:13">
      <c r="A19" s="1" t="s">
        <v>22</v>
      </c>
      <c r="D19" s="149">
        <f>D11-D17</f>
        <v>117.69999999999996</v>
      </c>
      <c r="E19" s="143"/>
      <c r="F19" s="149">
        <f>F11-F17</f>
        <v>106.4</v>
      </c>
      <c r="G19" s="35"/>
      <c r="H19" s="149">
        <f>H11-H17</f>
        <v>300.89999999999998</v>
      </c>
      <c r="I19" s="143"/>
      <c r="J19" s="124">
        <f>J11-J17</f>
        <v>262.39999999999986</v>
      </c>
      <c r="L19" s="17"/>
      <c r="M19" s="17"/>
    </row>
    <row r="20" spans="1:13" ht="6" customHeight="1">
      <c r="A20" s="1"/>
      <c r="B20" s="1"/>
      <c r="C20" s="4"/>
      <c r="D20" s="204"/>
      <c r="E20" s="144"/>
      <c r="F20" s="204"/>
      <c r="G20" s="37"/>
      <c r="H20" s="204"/>
      <c r="I20" s="144"/>
      <c r="J20" s="72"/>
      <c r="L20" s="17"/>
      <c r="M20" s="17"/>
    </row>
    <row r="21" spans="1:13">
      <c r="A21" s="11" t="s">
        <v>118</v>
      </c>
      <c r="B21" s="1"/>
      <c r="C21" s="4"/>
      <c r="D21" s="203">
        <v>-6.5</v>
      </c>
      <c r="E21" s="142"/>
      <c r="F21" s="219">
        <v>-6.2</v>
      </c>
      <c r="G21" s="36"/>
      <c r="H21" s="203">
        <v>-20.5</v>
      </c>
      <c r="I21" s="142"/>
      <c r="J21" s="219">
        <v>-17.7</v>
      </c>
      <c r="L21" s="17"/>
      <c r="M21" s="17"/>
    </row>
    <row r="22" spans="1:13" ht="6" customHeight="1">
      <c r="A22" s="1"/>
      <c r="B22" s="1"/>
      <c r="C22" s="3"/>
      <c r="D22" s="204"/>
      <c r="E22" s="144"/>
      <c r="F22" s="72"/>
      <c r="G22" s="37"/>
      <c r="H22" s="204"/>
      <c r="I22" s="144"/>
      <c r="J22" s="72"/>
      <c r="L22" s="17"/>
      <c r="M22" s="17"/>
    </row>
    <row r="23" spans="1:13">
      <c r="A23" s="1" t="s">
        <v>26</v>
      </c>
      <c r="B23" s="1"/>
      <c r="C23" s="3"/>
      <c r="D23" s="204"/>
      <c r="E23" s="144"/>
      <c r="F23" s="72"/>
      <c r="G23" s="37"/>
      <c r="H23" s="204"/>
      <c r="I23" s="144"/>
      <c r="J23" s="72"/>
      <c r="L23" s="17"/>
      <c r="M23" s="17"/>
    </row>
    <row r="24" spans="1:13">
      <c r="A24" s="1"/>
      <c r="B24" s="8" t="s">
        <v>27</v>
      </c>
      <c r="C24" s="3"/>
      <c r="D24" s="206">
        <f>D19+D21</f>
        <v>111.19999999999996</v>
      </c>
      <c r="E24" s="142"/>
      <c r="F24" s="89">
        <f>F19+F21</f>
        <v>100.2</v>
      </c>
      <c r="G24" s="36"/>
      <c r="H24" s="206">
        <f>H19+H21</f>
        <v>280.39999999999998</v>
      </c>
      <c r="I24" s="142"/>
      <c r="J24" s="89">
        <f>J19+J21</f>
        <v>244.69999999999987</v>
      </c>
      <c r="L24" s="17"/>
      <c r="M24" s="17"/>
    </row>
    <row r="25" spans="1:13">
      <c r="A25" s="1" t="s">
        <v>98</v>
      </c>
      <c r="B25" s="8"/>
      <c r="C25" s="3"/>
      <c r="D25" s="203">
        <v>42.4</v>
      </c>
      <c r="E25" s="142"/>
      <c r="F25" s="167">
        <v>22.3</v>
      </c>
      <c r="G25" s="36"/>
      <c r="H25" s="203">
        <v>82.4</v>
      </c>
      <c r="I25" s="142"/>
      <c r="J25" s="167">
        <v>63.7</v>
      </c>
      <c r="K25" s="141"/>
      <c r="L25" s="17"/>
      <c r="M25" s="17"/>
    </row>
    <row r="26" spans="1:13">
      <c r="A26" s="1"/>
      <c r="B26" s="1"/>
      <c r="C26" s="6"/>
      <c r="D26" s="204"/>
      <c r="E26" s="151"/>
      <c r="F26" s="72"/>
      <c r="G26" s="43"/>
      <c r="H26" s="204"/>
      <c r="I26" s="151"/>
      <c r="J26" s="72"/>
      <c r="L26" s="17"/>
      <c r="M26" s="17"/>
    </row>
    <row r="27" spans="1:13">
      <c r="A27" s="1" t="s">
        <v>114</v>
      </c>
      <c r="B27" s="8"/>
      <c r="C27" s="6"/>
      <c r="D27" s="149">
        <f>D24-D25</f>
        <v>68.799999999999955</v>
      </c>
      <c r="E27" s="142"/>
      <c r="F27" s="124">
        <f>F24-F25</f>
        <v>77.900000000000006</v>
      </c>
      <c r="G27" s="36"/>
      <c r="H27" s="149">
        <f>H24-H25</f>
        <v>197.99999999999997</v>
      </c>
      <c r="I27" s="142"/>
      <c r="J27" s="124">
        <f>J24-J25</f>
        <v>180.99999999999989</v>
      </c>
      <c r="L27" s="17"/>
      <c r="M27" s="17"/>
    </row>
    <row r="28" spans="1:13">
      <c r="A28" s="1" t="s">
        <v>37</v>
      </c>
      <c r="B28" s="8"/>
      <c r="C28" s="6"/>
      <c r="D28" s="149"/>
      <c r="E28" s="142"/>
      <c r="F28" s="124"/>
      <c r="G28" s="36"/>
      <c r="H28" s="149"/>
      <c r="I28" s="142"/>
      <c r="J28" s="124"/>
      <c r="L28" s="17"/>
      <c r="M28" s="17"/>
    </row>
    <row r="29" spans="1:13">
      <c r="B29" s="1" t="s">
        <v>28</v>
      </c>
      <c r="C29" s="6"/>
      <c r="D29" s="203">
        <v>0.2</v>
      </c>
      <c r="E29" s="142"/>
      <c r="F29" s="167">
        <v>-0.2</v>
      </c>
      <c r="G29" s="36"/>
      <c r="H29" s="203">
        <v>0.8</v>
      </c>
      <c r="I29" s="142"/>
      <c r="J29" s="167">
        <v>1.3</v>
      </c>
      <c r="L29" s="17"/>
      <c r="M29" s="17"/>
    </row>
    <row r="30" spans="1:13" ht="13.5" thickBot="1">
      <c r="A30" s="1" t="s">
        <v>115</v>
      </c>
      <c r="B30" s="1"/>
      <c r="C30" s="9"/>
      <c r="D30" s="208">
        <f>D27-D29</f>
        <v>68.599999999999952</v>
      </c>
      <c r="E30" s="142"/>
      <c r="F30" s="74">
        <f>F27-F29</f>
        <v>78.100000000000009</v>
      </c>
      <c r="G30" s="36"/>
      <c r="H30" s="208">
        <f>H27-H29</f>
        <v>197.19999999999996</v>
      </c>
      <c r="I30" s="142"/>
      <c r="J30" s="74">
        <f>J27-J29</f>
        <v>179.69999999999987</v>
      </c>
      <c r="L30" s="17"/>
      <c r="M30" s="17"/>
    </row>
    <row r="31" spans="1:13" ht="13.5" thickTop="1">
      <c r="A31" s="1"/>
      <c r="B31" s="1"/>
      <c r="C31" s="9"/>
      <c r="D31" s="146"/>
      <c r="E31" s="14"/>
      <c r="F31" s="152"/>
      <c r="G31" s="14"/>
      <c r="H31" s="146"/>
      <c r="I31" s="14"/>
      <c r="J31" s="152"/>
    </row>
    <row r="32" spans="1:13">
      <c r="A32" s="1" t="s">
        <v>116</v>
      </c>
      <c r="B32" s="1"/>
      <c r="C32" s="9"/>
      <c r="D32" s="14"/>
      <c r="E32" s="14"/>
      <c r="F32" s="107"/>
      <c r="G32" s="14"/>
      <c r="H32" s="14"/>
      <c r="I32" s="14"/>
      <c r="J32" s="107"/>
    </row>
    <row r="33" spans="1:13">
      <c r="A33" s="1"/>
      <c r="B33" s="8" t="s">
        <v>25</v>
      </c>
      <c r="C33" s="9"/>
      <c r="D33" s="14"/>
      <c r="E33" s="14"/>
      <c r="F33" s="107"/>
      <c r="G33" s="14"/>
      <c r="H33" s="14"/>
      <c r="I33" s="14"/>
      <c r="J33" s="107"/>
      <c r="M33" s="141"/>
    </row>
    <row r="34" spans="1:13" ht="13.5" thickBot="1">
      <c r="A34" s="1"/>
      <c r="B34" s="8" t="s">
        <v>7</v>
      </c>
      <c r="C34" s="1"/>
      <c r="D34" s="209">
        <f>D30/D38</f>
        <v>0.44516547696301073</v>
      </c>
      <c r="E34" s="154"/>
      <c r="F34" s="153">
        <f>F30/F38</f>
        <v>0.49872286079182637</v>
      </c>
      <c r="G34" s="44"/>
      <c r="H34" s="209">
        <f>H30/H38</f>
        <v>1.2706185567010309</v>
      </c>
      <c r="I34" s="154"/>
      <c r="J34" s="153">
        <f>J30/J38</f>
        <v>1.1504481434058891</v>
      </c>
    </row>
    <row r="35" spans="1:13" ht="14.25" customHeight="1" thickTop="1" thickBot="1">
      <c r="A35" s="1"/>
      <c r="B35" s="1" t="s">
        <v>3</v>
      </c>
      <c r="C35" s="1"/>
      <c r="D35" s="209">
        <f>D30/D39</f>
        <v>0.4414414414414411</v>
      </c>
      <c r="E35" s="154"/>
      <c r="F35" s="153">
        <f>F30/F39</f>
        <v>0.49618805590851339</v>
      </c>
      <c r="G35" s="44"/>
      <c r="H35" s="209">
        <f>H30/H39</f>
        <v>1.2592592592592591</v>
      </c>
      <c r="I35" s="154"/>
      <c r="J35" s="153">
        <f>J30/J39</f>
        <v>1.1431297709923658</v>
      </c>
    </row>
    <row r="36" spans="1:13" ht="13.5" thickTop="1">
      <c r="A36" s="1"/>
      <c r="B36" s="1"/>
      <c r="C36" s="1"/>
      <c r="D36" s="154"/>
      <c r="E36" s="34"/>
      <c r="F36" s="155"/>
      <c r="G36" s="34"/>
      <c r="H36" s="154"/>
      <c r="I36" s="34"/>
      <c r="J36" s="155"/>
    </row>
    <row r="37" spans="1:13">
      <c r="A37" s="10" t="s">
        <v>29</v>
      </c>
      <c r="B37" s="1"/>
      <c r="C37" s="1"/>
      <c r="D37" s="210"/>
      <c r="E37" s="29"/>
      <c r="F37" s="75"/>
      <c r="G37" s="29"/>
      <c r="H37" s="210"/>
      <c r="I37" s="29"/>
      <c r="J37" s="75"/>
    </row>
    <row r="38" spans="1:13" ht="13.5" thickBot="1">
      <c r="A38" s="1"/>
      <c r="B38" s="10" t="s">
        <v>7</v>
      </c>
      <c r="C38" s="1"/>
      <c r="D38" s="211">
        <v>154.1</v>
      </c>
      <c r="E38" s="157"/>
      <c r="F38" s="156">
        <v>156.6</v>
      </c>
      <c r="G38" s="24"/>
      <c r="H38" s="211">
        <v>155.19999999999999</v>
      </c>
      <c r="I38" s="157"/>
      <c r="J38" s="169">
        <v>156.19999999999999</v>
      </c>
    </row>
    <row r="39" spans="1:13" ht="14.25" thickTop="1" thickBot="1">
      <c r="A39" s="1"/>
      <c r="B39" s="1" t="s">
        <v>3</v>
      </c>
      <c r="C39" s="1"/>
      <c r="D39" s="211">
        <v>155.4</v>
      </c>
      <c r="E39" s="157"/>
      <c r="F39" s="156">
        <v>157.4</v>
      </c>
      <c r="G39" s="24"/>
      <c r="H39" s="211">
        <v>156.6</v>
      </c>
      <c r="I39" s="157"/>
      <c r="J39" s="169">
        <v>157.19999999999999</v>
      </c>
    </row>
    <row r="40" spans="1:13" ht="4.5" customHeight="1" thickTop="1">
      <c r="D40" s="38"/>
      <c r="E40" s="40"/>
      <c r="F40" s="38"/>
      <c r="G40" s="40"/>
      <c r="H40" s="73"/>
      <c r="I40" s="40"/>
      <c r="J40" s="38"/>
    </row>
    <row r="41" spans="1:13">
      <c r="D41" s="241"/>
      <c r="E41" s="28"/>
      <c r="F41" s="26"/>
      <c r="G41" s="28"/>
      <c r="H41" s="76"/>
      <c r="I41" s="28"/>
      <c r="J41" s="26"/>
    </row>
    <row r="42" spans="1:13">
      <c r="D42"/>
      <c r="E42" s="28"/>
      <c r="F42" s="39"/>
      <c r="G42" s="28"/>
      <c r="H42"/>
      <c r="I42" s="28"/>
      <c r="J42" s="39"/>
    </row>
    <row r="43" spans="1:13">
      <c r="D43" s="345"/>
      <c r="E43" s="28"/>
      <c r="F43"/>
      <c r="G43" s="28"/>
      <c r="H43" s="345"/>
      <c r="I43" s="28"/>
      <c r="J43"/>
    </row>
    <row r="44" spans="1:13">
      <c r="D44" s="243"/>
      <c r="E44" s="28"/>
      <c r="F44" s="243"/>
      <c r="G44" s="28"/>
      <c r="H44" s="243"/>
      <c r="I44" s="28"/>
      <c r="J44" s="243"/>
      <c r="M44" s="141"/>
    </row>
    <row r="45" spans="1:13">
      <c r="D45"/>
      <c r="E45" s="28"/>
      <c r="F45"/>
      <c r="G45" s="28"/>
      <c r="H45"/>
      <c r="I45" s="28"/>
      <c r="J45"/>
      <c r="M45" s="234"/>
    </row>
    <row r="46" spans="1:13">
      <c r="E46" s="28"/>
      <c r="F46"/>
      <c r="G46" s="28"/>
      <c r="I46" s="28"/>
      <c r="J46"/>
    </row>
    <row r="47" spans="1:13">
      <c r="E47" s="28"/>
      <c r="F47"/>
      <c r="G47" s="28"/>
      <c r="I47" s="28"/>
      <c r="J47"/>
    </row>
    <row r="48" spans="1:13">
      <c r="E48" s="28"/>
      <c r="F48"/>
      <c r="G48" s="28"/>
      <c r="I48" s="28"/>
      <c r="J48"/>
    </row>
    <row r="49" spans="5:10">
      <c r="E49" s="28"/>
      <c r="F49"/>
      <c r="G49" s="28"/>
      <c r="I49" s="28"/>
      <c r="J49"/>
    </row>
    <row r="50" spans="5:10">
      <c r="E50" s="28"/>
      <c r="F50"/>
      <c r="G50" s="28"/>
      <c r="I50" s="28"/>
      <c r="J50"/>
    </row>
    <row r="51" spans="5:10">
      <c r="E51" s="28"/>
      <c r="F51"/>
      <c r="G51" s="28"/>
      <c r="I51" s="28"/>
      <c r="J51"/>
    </row>
    <row r="52" spans="5:10">
      <c r="E52" s="28"/>
      <c r="F52"/>
      <c r="G52" s="28"/>
      <c r="I52" s="28"/>
      <c r="J52"/>
    </row>
    <row r="53" spans="5:10">
      <c r="E53" s="28"/>
      <c r="F53"/>
      <c r="G53" s="28"/>
      <c r="I53" s="28"/>
      <c r="J53"/>
    </row>
    <row r="54" spans="5:10">
      <c r="E54" s="28"/>
      <c r="F54"/>
      <c r="G54" s="28"/>
      <c r="I54" s="28"/>
      <c r="J54"/>
    </row>
    <row r="55" spans="5:10">
      <c r="E55" s="28"/>
      <c r="F55"/>
      <c r="G55" s="28"/>
      <c r="I55" s="28"/>
      <c r="J55"/>
    </row>
    <row r="56" spans="5:10">
      <c r="E56" s="28"/>
      <c r="F56"/>
      <c r="G56" s="28"/>
      <c r="I56" s="28"/>
      <c r="J56"/>
    </row>
    <row r="57" spans="5:10">
      <c r="E57" s="28"/>
      <c r="F57"/>
      <c r="G57" s="28"/>
      <c r="I57" s="28"/>
      <c r="J57"/>
    </row>
    <row r="58" spans="5:10">
      <c r="E58" s="28"/>
      <c r="F58"/>
      <c r="G58" s="28"/>
      <c r="I58" s="28"/>
      <c r="J58"/>
    </row>
    <row r="59" spans="5:10">
      <c r="E59" s="28"/>
      <c r="F59"/>
      <c r="G59" s="28"/>
      <c r="I59" s="28"/>
      <c r="J59"/>
    </row>
    <row r="60" spans="5:10">
      <c r="E60" s="28"/>
      <c r="F60"/>
      <c r="G60" s="28"/>
      <c r="I60" s="28"/>
      <c r="J60"/>
    </row>
    <row r="61" spans="5:10">
      <c r="E61" s="28"/>
      <c r="F61"/>
      <c r="G61" s="28"/>
      <c r="I61" s="28"/>
      <c r="J61"/>
    </row>
  </sheetData>
  <mergeCells count="4">
    <mergeCell ref="D5:F5"/>
    <mergeCell ref="D4:F4"/>
    <mergeCell ref="H4:J4"/>
    <mergeCell ref="H5:J5"/>
  </mergeCells>
  <phoneticPr fontId="0" type="noConversion"/>
  <pageMargins left="0.7" right="0.7" top="1" bottom="1" header="0.5" footer="0.5"/>
  <pageSetup scale="82" orientation="portrait" r:id="rId1"/>
  <headerFooter alignWithMargins="0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54"/>
  <sheetViews>
    <sheetView zoomScale="85" zoomScaleNormal="85" zoomScaleSheetLayoutView="80" workbookViewId="0">
      <selection activeCell="M21" sqref="M21"/>
    </sheetView>
  </sheetViews>
  <sheetFormatPr defaultColWidth="9.33203125" defaultRowHeight="12.75"/>
  <cols>
    <col min="1" max="1" width="9.33203125" style="49"/>
    <col min="2" max="2" width="18.83203125" style="49" customWidth="1"/>
    <col min="3" max="3" width="18.6640625" style="49" customWidth="1"/>
    <col min="4" max="4" width="25.33203125" style="49" customWidth="1"/>
    <col min="5" max="5" width="15.33203125" style="49" customWidth="1"/>
    <col min="6" max="6" width="2.33203125" style="49" customWidth="1"/>
    <col min="7" max="7" width="15.33203125" style="49" customWidth="1"/>
    <col min="8" max="8" width="2.33203125" style="49" customWidth="1"/>
    <col min="9" max="9" width="15.33203125" style="87" customWidth="1"/>
    <col min="10" max="10" width="2.33203125" style="87" customWidth="1"/>
    <col min="11" max="11" width="15.33203125" style="87" customWidth="1"/>
    <col min="12" max="16384" width="9.33203125" style="49"/>
  </cols>
  <sheetData>
    <row r="1" spans="1:11" s="56" customFormat="1" ht="15.75">
      <c r="A1" s="59" t="s">
        <v>39</v>
      </c>
    </row>
    <row r="2" spans="1:11" s="56" customFormat="1" ht="15.75">
      <c r="A2" s="59" t="s">
        <v>181</v>
      </c>
    </row>
    <row r="3" spans="1:11" s="56" customFormat="1"/>
    <row r="4" spans="1:11" s="56" customFormat="1">
      <c r="E4" s="357" t="s">
        <v>95</v>
      </c>
      <c r="F4" s="357"/>
      <c r="G4" s="357"/>
      <c r="I4" s="357" t="s">
        <v>153</v>
      </c>
      <c r="J4" s="357"/>
      <c r="K4" s="357"/>
    </row>
    <row r="5" spans="1:11" ht="13.5" thickBot="1">
      <c r="A5" s="137" t="s">
        <v>36</v>
      </c>
      <c r="B5" s="48"/>
      <c r="C5" s="48"/>
      <c r="D5" s="48"/>
      <c r="E5" s="356" t="s">
        <v>4</v>
      </c>
      <c r="F5" s="356"/>
      <c r="G5" s="356"/>
      <c r="H5" s="87"/>
      <c r="I5" s="356" t="s">
        <v>4</v>
      </c>
      <c r="J5" s="356"/>
      <c r="K5" s="356"/>
    </row>
    <row r="6" spans="1:11" ht="13.5" thickBot="1">
      <c r="A6" s="50"/>
      <c r="B6" s="50"/>
      <c r="C6" s="50"/>
      <c r="D6" s="50"/>
      <c r="E6" s="51">
        <v>2019</v>
      </c>
      <c r="F6" s="50"/>
      <c r="G6" s="51">
        <v>2018</v>
      </c>
      <c r="H6" s="87"/>
      <c r="I6" s="51">
        <v>2019</v>
      </c>
      <c r="J6" s="50"/>
      <c r="K6" s="51">
        <v>2018</v>
      </c>
    </row>
    <row r="7" spans="1:11">
      <c r="A7" s="48" t="s">
        <v>53</v>
      </c>
      <c r="B7" s="48"/>
      <c r="C7" s="48"/>
      <c r="D7" s="48"/>
      <c r="E7" s="48"/>
      <c r="F7" s="48"/>
      <c r="G7" s="48"/>
      <c r="H7" s="87"/>
      <c r="I7" s="48"/>
      <c r="J7" s="48"/>
      <c r="K7" s="48"/>
    </row>
    <row r="8" spans="1:11">
      <c r="A8" s="48" t="s">
        <v>114</v>
      </c>
      <c r="B8" s="48"/>
      <c r="C8" s="48"/>
      <c r="D8" s="48"/>
      <c r="E8" s="52">
        <v>68.8</v>
      </c>
      <c r="F8" s="52"/>
      <c r="G8" s="52">
        <v>77.900000000000006</v>
      </c>
      <c r="H8" s="87"/>
      <c r="I8" s="52">
        <v>198</v>
      </c>
      <c r="J8" s="52"/>
      <c r="K8" s="52">
        <v>181</v>
      </c>
    </row>
    <row r="9" spans="1:11">
      <c r="A9" s="48" t="s">
        <v>54</v>
      </c>
      <c r="B9" s="48"/>
      <c r="C9" s="48"/>
      <c r="D9" s="48"/>
      <c r="E9" s="53"/>
      <c r="F9" s="53"/>
      <c r="G9" s="53"/>
      <c r="H9" s="87"/>
      <c r="I9" s="53"/>
      <c r="J9" s="53"/>
      <c r="K9" s="53"/>
    </row>
    <row r="10" spans="1:11">
      <c r="A10" s="48"/>
      <c r="B10" s="48" t="s">
        <v>55</v>
      </c>
      <c r="C10" s="48"/>
      <c r="D10" s="48"/>
      <c r="E10" s="53"/>
      <c r="F10" s="53"/>
      <c r="G10" s="53"/>
      <c r="H10" s="87"/>
      <c r="I10" s="53"/>
      <c r="J10" s="53"/>
      <c r="K10" s="53"/>
    </row>
    <row r="11" spans="1:11">
      <c r="A11" s="48"/>
      <c r="B11" s="48" t="s">
        <v>56</v>
      </c>
      <c r="C11" s="48"/>
      <c r="D11" s="48"/>
      <c r="E11" s="53">
        <v>18.3</v>
      </c>
      <c r="F11" s="53"/>
      <c r="G11" s="53">
        <v>16.600000000000001</v>
      </c>
      <c r="H11" s="87"/>
      <c r="I11" s="53">
        <v>75.599999999999994</v>
      </c>
      <c r="J11" s="53"/>
      <c r="K11" s="53">
        <v>64.900000000000006</v>
      </c>
    </row>
    <row r="12" spans="1:11">
      <c r="A12" s="48"/>
      <c r="B12" s="48" t="s">
        <v>57</v>
      </c>
      <c r="C12" s="48"/>
      <c r="D12" s="48"/>
      <c r="E12" s="53">
        <v>-0.5</v>
      </c>
      <c r="F12" s="53"/>
      <c r="G12" s="53">
        <v>3.1</v>
      </c>
      <c r="H12" s="87"/>
      <c r="I12" s="53">
        <v>9.6</v>
      </c>
      <c r="J12" s="53"/>
      <c r="K12" s="53">
        <v>11.3</v>
      </c>
    </row>
    <row r="13" spans="1:11">
      <c r="A13" s="48"/>
      <c r="B13" s="48" t="s">
        <v>58</v>
      </c>
      <c r="C13" s="48"/>
      <c r="D13" s="48"/>
      <c r="E13" s="53">
        <v>-4.9000000000000004</v>
      </c>
      <c r="F13" s="53"/>
      <c r="G13" s="53">
        <v>-6.5</v>
      </c>
      <c r="H13" s="87"/>
      <c r="I13" s="53">
        <v>-5.4</v>
      </c>
      <c r="J13" s="53"/>
      <c r="K13" s="53">
        <v>-15.1</v>
      </c>
    </row>
    <row r="14" spans="1:11">
      <c r="A14" s="48"/>
      <c r="B14" s="48" t="s">
        <v>105</v>
      </c>
      <c r="C14" s="48"/>
      <c r="D14" s="48"/>
      <c r="E14" s="53">
        <f>3.9+1.1+3.4</f>
        <v>8.4</v>
      </c>
      <c r="F14" s="53"/>
      <c r="G14" s="53">
        <v>11.1</v>
      </c>
      <c r="H14" s="87"/>
      <c r="I14" s="53">
        <v>10.1</v>
      </c>
      <c r="J14" s="53"/>
      <c r="K14" s="53">
        <v>39.799999999999997</v>
      </c>
    </row>
    <row r="15" spans="1:11">
      <c r="A15" s="48" t="s">
        <v>80</v>
      </c>
      <c r="B15" s="48"/>
      <c r="C15" s="48"/>
      <c r="D15" s="48"/>
      <c r="E15" s="53"/>
      <c r="F15" s="53"/>
      <c r="G15" s="53"/>
      <c r="H15" s="87"/>
      <c r="I15" s="53"/>
      <c r="J15" s="53"/>
      <c r="K15" s="53"/>
    </row>
    <row r="16" spans="1:11">
      <c r="A16" s="48"/>
      <c r="B16" s="48" t="s">
        <v>59</v>
      </c>
      <c r="C16" s="48"/>
      <c r="D16" s="48"/>
      <c r="E16" s="53">
        <v>3</v>
      </c>
      <c r="F16" s="53"/>
      <c r="G16" s="53">
        <v>-23.6</v>
      </c>
      <c r="H16" s="87"/>
      <c r="I16" s="53">
        <v>-5</v>
      </c>
      <c r="J16" s="53"/>
      <c r="K16" s="53">
        <v>-30.5</v>
      </c>
    </row>
    <row r="17" spans="1:11">
      <c r="A17" s="48"/>
      <c r="B17" s="48" t="s">
        <v>11</v>
      </c>
      <c r="C17" s="48"/>
      <c r="D17" s="48"/>
      <c r="E17" s="53">
        <v>20.7</v>
      </c>
      <c r="F17" s="53"/>
      <c r="G17" s="53">
        <v>19.8</v>
      </c>
      <c r="H17" s="87"/>
      <c r="I17" s="53">
        <v>-60.2</v>
      </c>
      <c r="J17" s="53"/>
      <c r="K17" s="53">
        <v>-35.5</v>
      </c>
    </row>
    <row r="18" spans="1:11">
      <c r="A18" s="48"/>
      <c r="B18" s="48" t="s">
        <v>60</v>
      </c>
      <c r="C18" s="48"/>
      <c r="D18" s="48"/>
      <c r="E18" s="53">
        <f>-1+6.6</f>
        <v>5.6</v>
      </c>
      <c r="F18" s="53"/>
      <c r="G18" s="53">
        <v>6.2</v>
      </c>
      <c r="H18" s="87"/>
      <c r="I18" s="53">
        <f>14.2+1.7</f>
        <v>15.899999999999999</v>
      </c>
      <c r="J18" s="53"/>
      <c r="K18" s="53">
        <v>5</v>
      </c>
    </row>
    <row r="19" spans="1:11">
      <c r="A19" s="48"/>
      <c r="B19" s="48" t="s">
        <v>81</v>
      </c>
      <c r="C19" s="48"/>
      <c r="D19" s="48"/>
      <c r="E19" s="53">
        <v>19.5</v>
      </c>
      <c r="F19" s="53"/>
      <c r="G19" s="53">
        <v>12.5</v>
      </c>
      <c r="H19" s="87"/>
      <c r="I19" s="53">
        <v>13.1</v>
      </c>
      <c r="J19" s="53"/>
      <c r="K19" s="53">
        <v>4</v>
      </c>
    </row>
    <row r="20" spans="1:11">
      <c r="A20" s="48"/>
      <c r="B20" s="48" t="s">
        <v>61</v>
      </c>
      <c r="C20" s="48"/>
      <c r="D20" s="48"/>
      <c r="E20" s="53">
        <v>-2.4</v>
      </c>
      <c r="F20" s="53"/>
      <c r="G20" s="53">
        <v>2.2999999999999998</v>
      </c>
      <c r="H20" s="87"/>
      <c r="I20" s="53">
        <v>7.3</v>
      </c>
      <c r="J20" s="53"/>
      <c r="K20" s="53">
        <v>7.1</v>
      </c>
    </row>
    <row r="21" spans="1:11">
      <c r="A21" s="48"/>
      <c r="B21" s="48" t="s">
        <v>31</v>
      </c>
      <c r="C21" s="48"/>
      <c r="D21" s="48"/>
      <c r="E21" s="331">
        <v>13.3</v>
      </c>
      <c r="F21" s="53"/>
      <c r="G21" s="53">
        <v>1.4</v>
      </c>
      <c r="H21" s="87"/>
      <c r="I21" s="53">
        <v>4.2</v>
      </c>
      <c r="J21" s="53"/>
      <c r="K21" s="53">
        <v>3.5</v>
      </c>
    </row>
    <row r="22" spans="1:11">
      <c r="A22" s="48"/>
      <c r="B22" s="48" t="s">
        <v>62</v>
      </c>
      <c r="C22" s="48"/>
      <c r="D22" s="48"/>
      <c r="E22" s="54">
        <v>-13.6</v>
      </c>
      <c r="F22" s="53"/>
      <c r="G22" s="54">
        <v>11.5</v>
      </c>
      <c r="H22" s="87"/>
      <c r="I22" s="54">
        <v>-49.8</v>
      </c>
      <c r="J22" s="53"/>
      <c r="K22" s="54">
        <v>4.2</v>
      </c>
    </row>
    <row r="23" spans="1:11">
      <c r="A23" s="165" t="s">
        <v>135</v>
      </c>
      <c r="B23" s="48"/>
      <c r="C23" s="48"/>
      <c r="D23" s="48"/>
      <c r="E23" s="55">
        <f>SUM(E8:E22)</f>
        <v>136.19999999999999</v>
      </c>
      <c r="F23" s="53"/>
      <c r="G23" s="55">
        <f>SUM(G8:G22)</f>
        <v>132.30000000000001</v>
      </c>
      <c r="H23" s="87"/>
      <c r="I23" s="55">
        <f>SUM(I8:I22)</f>
        <v>213.40000000000009</v>
      </c>
      <c r="J23" s="53"/>
      <c r="K23" s="55">
        <f>SUM(K8:K22)</f>
        <v>239.69999999999996</v>
      </c>
    </row>
    <row r="24" spans="1:11">
      <c r="A24" s="48"/>
      <c r="B24" s="48"/>
      <c r="C24" s="48"/>
      <c r="D24" s="48"/>
      <c r="E24" s="53"/>
      <c r="F24" s="53"/>
      <c r="G24" s="53"/>
      <c r="H24" s="87"/>
      <c r="I24" s="53"/>
      <c r="J24" s="53"/>
      <c r="K24" s="53"/>
    </row>
    <row r="25" spans="1:11">
      <c r="A25" s="48" t="s">
        <v>63</v>
      </c>
      <c r="B25" s="48"/>
      <c r="C25" s="48"/>
      <c r="D25" s="48"/>
      <c r="E25" s="53"/>
      <c r="F25" s="53"/>
      <c r="G25" s="53"/>
      <c r="H25" s="87"/>
      <c r="I25" s="53"/>
      <c r="J25" s="53"/>
      <c r="K25" s="53"/>
    </row>
    <row r="26" spans="1:11">
      <c r="A26" s="48"/>
      <c r="B26" s="48" t="s">
        <v>78</v>
      </c>
      <c r="C26" s="48"/>
      <c r="D26" s="48"/>
      <c r="E26" s="53">
        <v>0</v>
      </c>
      <c r="F26" s="53"/>
      <c r="G26" s="53">
        <v>0</v>
      </c>
      <c r="H26" s="87"/>
      <c r="I26" s="53">
        <v>-6.4</v>
      </c>
      <c r="J26" s="53"/>
      <c r="K26" s="53">
        <v>0</v>
      </c>
    </row>
    <row r="27" spans="1:11" s="87" customFormat="1">
      <c r="A27" s="48"/>
      <c r="B27" s="48" t="s">
        <v>84</v>
      </c>
      <c r="C27" s="48"/>
      <c r="D27" s="48"/>
      <c r="E27" s="331">
        <v>0</v>
      </c>
      <c r="F27" s="53"/>
      <c r="G27" s="53">
        <v>0</v>
      </c>
      <c r="I27" s="53">
        <v>0</v>
      </c>
      <c r="J27" s="53"/>
      <c r="K27" s="53">
        <v>117</v>
      </c>
    </row>
    <row r="28" spans="1:11" s="87" customFormat="1">
      <c r="A28" s="48"/>
      <c r="B28" s="48" t="s">
        <v>94</v>
      </c>
      <c r="C28" s="48"/>
      <c r="D28" s="48"/>
      <c r="E28" s="53">
        <v>-11</v>
      </c>
      <c r="F28" s="53"/>
      <c r="G28" s="53">
        <v>-136.30000000000001</v>
      </c>
      <c r="I28" s="53">
        <v>-90</v>
      </c>
      <c r="J28" s="53"/>
      <c r="K28" s="53">
        <v>-191.6</v>
      </c>
    </row>
    <row r="29" spans="1:11">
      <c r="A29" s="48"/>
      <c r="B29" s="48" t="s">
        <v>64</v>
      </c>
      <c r="C29" s="48"/>
      <c r="D29" s="48"/>
      <c r="E29" s="53">
        <v>-28.2</v>
      </c>
      <c r="F29" s="53"/>
      <c r="G29" s="53">
        <v>-20.3</v>
      </c>
      <c r="H29" s="87"/>
      <c r="I29" s="53">
        <v>-73</v>
      </c>
      <c r="J29" s="53"/>
      <c r="K29" s="53">
        <v>-49.2</v>
      </c>
    </row>
    <row r="30" spans="1:11">
      <c r="A30" s="48"/>
      <c r="B30" s="48" t="s">
        <v>79</v>
      </c>
      <c r="C30" s="48"/>
      <c r="D30" s="48"/>
      <c r="E30" s="53">
        <v>0</v>
      </c>
      <c r="F30" s="53"/>
      <c r="G30" s="53">
        <v>0.3</v>
      </c>
      <c r="H30" s="87"/>
      <c r="I30" s="53">
        <v>11</v>
      </c>
      <c r="J30" s="53"/>
      <c r="K30" s="53">
        <v>0.4</v>
      </c>
    </row>
    <row r="31" spans="1:11">
      <c r="A31" s="165" t="s">
        <v>173</v>
      </c>
      <c r="B31" s="48"/>
      <c r="C31" s="48"/>
      <c r="D31" s="48"/>
      <c r="E31" s="55">
        <f>SUM(E26:E30)</f>
        <v>-39.200000000000003</v>
      </c>
      <c r="F31" s="53"/>
      <c r="G31" s="55">
        <f>SUM(G26:G30)</f>
        <v>-156.30000000000001</v>
      </c>
      <c r="H31" s="87"/>
      <c r="I31" s="55">
        <f>SUM(I26:I30)</f>
        <v>-158.4</v>
      </c>
      <c r="J31" s="53"/>
      <c r="K31" s="55">
        <f>SUM(K26:K30)</f>
        <v>-123.39999999999999</v>
      </c>
    </row>
    <row r="32" spans="1:11">
      <c r="A32" s="48"/>
      <c r="B32" s="48"/>
      <c r="C32" s="48"/>
      <c r="D32" s="48"/>
      <c r="E32" s="53"/>
      <c r="F32" s="53"/>
      <c r="G32" s="53"/>
      <c r="H32" s="87"/>
      <c r="I32" s="53"/>
      <c r="J32" s="53"/>
      <c r="K32" s="53"/>
    </row>
    <row r="33" spans="1:11">
      <c r="A33" s="48" t="s">
        <v>65</v>
      </c>
      <c r="B33" s="48"/>
      <c r="C33" s="48"/>
      <c r="D33" s="48"/>
      <c r="E33" s="53"/>
      <c r="F33" s="53"/>
      <c r="G33" s="53"/>
      <c r="H33" s="87"/>
      <c r="I33" s="53"/>
      <c r="J33" s="53"/>
      <c r="K33" s="53"/>
    </row>
    <row r="34" spans="1:11" s="87" customFormat="1">
      <c r="A34" s="48"/>
      <c r="B34" s="165" t="s">
        <v>167</v>
      </c>
      <c r="C34" s="48"/>
      <c r="D34" s="48"/>
      <c r="E34" s="53">
        <v>297.89999999999998</v>
      </c>
      <c r="F34" s="53"/>
      <c r="G34" s="53">
        <v>0</v>
      </c>
      <c r="I34" s="53">
        <v>297.89999999999998</v>
      </c>
      <c r="J34" s="53"/>
      <c r="K34" s="53">
        <v>0</v>
      </c>
    </row>
    <row r="35" spans="1:11" s="87" customFormat="1">
      <c r="A35" s="48"/>
      <c r="B35" s="165" t="s">
        <v>168</v>
      </c>
      <c r="C35" s="48"/>
      <c r="D35" s="48"/>
      <c r="E35" s="53">
        <v>300</v>
      </c>
      <c r="F35" s="53"/>
      <c r="G35" s="53">
        <v>0</v>
      </c>
      <c r="I35" s="53">
        <v>300</v>
      </c>
      <c r="J35" s="53"/>
      <c r="K35" s="53">
        <v>0</v>
      </c>
    </row>
    <row r="36" spans="1:11" s="87" customFormat="1">
      <c r="A36" s="48"/>
      <c r="B36" s="48" t="s">
        <v>97</v>
      </c>
      <c r="C36" s="48"/>
      <c r="D36" s="48"/>
      <c r="E36" s="53">
        <v>-311.39999999999998</v>
      </c>
      <c r="F36" s="53"/>
      <c r="G36" s="53">
        <v>-15.6</v>
      </c>
      <c r="I36" s="53">
        <v>-361.9</v>
      </c>
      <c r="J36" s="53"/>
      <c r="K36" s="53">
        <v>-218.1</v>
      </c>
    </row>
    <row r="37" spans="1:11" s="87" customFormat="1" ht="14.25" customHeight="1">
      <c r="A37" s="48"/>
      <c r="B37" s="48" t="s">
        <v>83</v>
      </c>
      <c r="C37" s="48"/>
      <c r="D37" s="48"/>
      <c r="E37" s="53">
        <v>0</v>
      </c>
      <c r="F37" s="53"/>
      <c r="G37" s="53">
        <v>101.9</v>
      </c>
      <c r="I37" s="53">
        <v>250.6</v>
      </c>
      <c r="J37" s="53"/>
      <c r="K37" s="53">
        <v>129.4</v>
      </c>
    </row>
    <row r="38" spans="1:11" s="87" customFormat="1">
      <c r="A38" s="48"/>
      <c r="B38" s="165" t="s">
        <v>169</v>
      </c>
      <c r="C38" s="48"/>
      <c r="D38" s="48"/>
      <c r="E38" s="53">
        <v>0</v>
      </c>
      <c r="F38" s="53"/>
      <c r="G38" s="53">
        <v>0</v>
      </c>
      <c r="I38" s="53">
        <v>-15</v>
      </c>
      <c r="J38" s="53"/>
      <c r="K38" s="53">
        <v>0</v>
      </c>
    </row>
    <row r="39" spans="1:11" ht="12.75" customHeight="1">
      <c r="A39" s="48"/>
      <c r="B39" s="165" t="s">
        <v>170</v>
      </c>
      <c r="C39" s="48"/>
      <c r="D39" s="48"/>
      <c r="E39" s="53">
        <v>-0.2</v>
      </c>
      <c r="F39" s="53"/>
      <c r="G39" s="53">
        <v>-3.9</v>
      </c>
      <c r="H39" s="87"/>
      <c r="I39" s="53">
        <v>-4.5999999999999996</v>
      </c>
      <c r="J39" s="53"/>
      <c r="K39" s="53">
        <v>-4.8</v>
      </c>
    </row>
    <row r="40" spans="1:11" s="87" customFormat="1" ht="12.75" customHeight="1">
      <c r="A40" s="48"/>
      <c r="B40" s="165" t="s">
        <v>171</v>
      </c>
      <c r="C40" s="48"/>
      <c r="D40" s="48"/>
      <c r="E40" s="53">
        <v>-4.4000000000000004</v>
      </c>
      <c r="F40" s="53"/>
      <c r="G40" s="53">
        <v>0</v>
      </c>
      <c r="I40" s="53">
        <v>-4.4000000000000004</v>
      </c>
      <c r="J40" s="53"/>
      <c r="K40" s="53">
        <v>0</v>
      </c>
    </row>
    <row r="41" spans="1:11">
      <c r="A41" s="48"/>
      <c r="B41" s="48" t="s">
        <v>66</v>
      </c>
      <c r="C41" s="48"/>
      <c r="D41" s="48"/>
      <c r="E41" s="53">
        <v>2.8</v>
      </c>
      <c r="F41" s="53"/>
      <c r="G41" s="53">
        <v>0.5</v>
      </c>
      <c r="H41" s="87"/>
      <c r="I41" s="53">
        <v>10.9</v>
      </c>
      <c r="J41" s="53"/>
      <c r="K41" s="53">
        <v>9.4</v>
      </c>
    </row>
    <row r="42" spans="1:11" s="87" customFormat="1">
      <c r="A42" s="48"/>
      <c r="B42" s="165" t="s">
        <v>120</v>
      </c>
      <c r="C42" s="48"/>
      <c r="D42" s="48"/>
      <c r="E42" s="53">
        <v>0</v>
      </c>
      <c r="F42" s="53"/>
      <c r="G42" s="53">
        <v>0</v>
      </c>
      <c r="I42" s="53">
        <v>-142.30000000000001</v>
      </c>
      <c r="J42" s="53"/>
      <c r="K42" s="53">
        <v>0</v>
      </c>
    </row>
    <row r="43" spans="1:11" s="87" customFormat="1">
      <c r="A43" s="48"/>
      <c r="B43" s="165" t="s">
        <v>119</v>
      </c>
      <c r="C43" s="48"/>
      <c r="D43" s="48"/>
      <c r="E43" s="53">
        <v>-0.6</v>
      </c>
      <c r="F43" s="53"/>
      <c r="G43" s="53">
        <v>0</v>
      </c>
      <c r="I43" s="53">
        <v>-6.2</v>
      </c>
      <c r="J43" s="53"/>
      <c r="K43" s="53">
        <v>-2.2999999999999998</v>
      </c>
    </row>
    <row r="44" spans="1:11" s="87" customFormat="1">
      <c r="A44" s="48"/>
      <c r="B44" s="165" t="s">
        <v>172</v>
      </c>
      <c r="C44" s="48"/>
      <c r="D44" s="48"/>
      <c r="E44" s="53">
        <v>-6.2</v>
      </c>
      <c r="F44" s="53"/>
      <c r="G44" s="53">
        <v>-6.3</v>
      </c>
      <c r="I44" s="53">
        <v>-25</v>
      </c>
      <c r="J44" s="53"/>
      <c r="K44" s="53">
        <v>-25.1</v>
      </c>
    </row>
    <row r="45" spans="1:11" s="87" customFormat="1">
      <c r="A45" s="48"/>
      <c r="B45" s="165" t="s">
        <v>146</v>
      </c>
      <c r="C45" s="48"/>
      <c r="D45" s="48"/>
      <c r="E45" s="53">
        <v>0</v>
      </c>
      <c r="F45" s="53"/>
      <c r="G45" s="53">
        <v>0</v>
      </c>
      <c r="I45" s="53">
        <v>0</v>
      </c>
      <c r="J45" s="53"/>
      <c r="K45" s="53">
        <v>-0.9</v>
      </c>
    </row>
    <row r="46" spans="1:11">
      <c r="A46" s="165" t="s">
        <v>174</v>
      </c>
      <c r="B46" s="48"/>
      <c r="C46" s="48"/>
      <c r="D46" s="48"/>
      <c r="E46" s="55">
        <f>SUM(E34:E45)</f>
        <v>277.90000000000003</v>
      </c>
      <c r="F46" s="53"/>
      <c r="G46" s="55">
        <f>SUM(G34:G45)</f>
        <v>76.600000000000009</v>
      </c>
      <c r="H46" s="87"/>
      <c r="I46" s="55">
        <f>SUM(I34:I45)</f>
        <v>300</v>
      </c>
      <c r="J46" s="53"/>
      <c r="K46" s="55">
        <f>SUM(K34:K45)</f>
        <v>-112.39999999999998</v>
      </c>
    </row>
    <row r="47" spans="1:11">
      <c r="A47" s="48" t="s">
        <v>102</v>
      </c>
      <c r="B47" s="48"/>
      <c r="C47" s="48"/>
      <c r="D47" s="48"/>
      <c r="E47" s="54">
        <v>7</v>
      </c>
      <c r="F47" s="53"/>
      <c r="G47" s="54">
        <v>-1.1000000000000001</v>
      </c>
      <c r="H47" s="87"/>
      <c r="I47" s="54">
        <v>0.6</v>
      </c>
      <c r="J47" s="53"/>
      <c r="K47" s="54">
        <v>-6.5</v>
      </c>
    </row>
    <row r="48" spans="1:11">
      <c r="A48" s="48" t="s">
        <v>103</v>
      </c>
      <c r="B48" s="48"/>
      <c r="C48" s="48"/>
      <c r="D48" s="48"/>
      <c r="E48" s="89">
        <f>E23+E31+E46+E47</f>
        <v>381.90000000000003</v>
      </c>
      <c r="F48" s="89"/>
      <c r="G48" s="89">
        <f>G23+G31+G46+G47</f>
        <v>51.500000000000007</v>
      </c>
      <c r="H48" s="87"/>
      <c r="I48" s="89">
        <f>I23+I31+I46+I47</f>
        <v>355.60000000000014</v>
      </c>
      <c r="J48" s="89"/>
      <c r="K48" s="89">
        <f>K23+K31+K46+K47</f>
        <v>-2.6000000000000085</v>
      </c>
    </row>
    <row r="49" spans="1:11">
      <c r="A49" s="48" t="s">
        <v>100</v>
      </c>
      <c r="B49" s="48"/>
      <c r="C49" s="48"/>
      <c r="D49" s="48"/>
      <c r="E49" s="88">
        <v>300</v>
      </c>
      <c r="F49" s="89"/>
      <c r="G49" s="88">
        <v>274.8</v>
      </c>
      <c r="H49" s="87"/>
      <c r="I49" s="88">
        <v>326.3</v>
      </c>
      <c r="J49" s="89"/>
      <c r="K49" s="88">
        <v>328.9</v>
      </c>
    </row>
    <row r="50" spans="1:11" ht="13.5" thickBot="1">
      <c r="A50" s="48" t="s">
        <v>101</v>
      </c>
      <c r="B50" s="48"/>
      <c r="C50" s="48"/>
      <c r="D50" s="48"/>
      <c r="E50" s="158">
        <f>E48+E49</f>
        <v>681.90000000000009</v>
      </c>
      <c r="F50" s="159"/>
      <c r="G50" s="158">
        <f>G48+G49</f>
        <v>326.3</v>
      </c>
      <c r="H50" s="87"/>
      <c r="I50" s="158">
        <f>I48+I49</f>
        <v>681.90000000000009</v>
      </c>
      <c r="J50" s="159"/>
      <c r="K50" s="158">
        <f>K48+K49</f>
        <v>326.29999999999995</v>
      </c>
    </row>
    <row r="51" spans="1:11" ht="13.5" thickTop="1">
      <c r="A51" s="48"/>
      <c r="B51" s="48"/>
      <c r="C51" s="48"/>
      <c r="D51" s="48"/>
      <c r="E51" s="53"/>
      <c r="F51" s="48"/>
      <c r="G51" s="134"/>
      <c r="I51" s="53"/>
      <c r="J51" s="48"/>
      <c r="K51" s="134"/>
    </row>
    <row r="52" spans="1:11">
      <c r="G52" s="87"/>
    </row>
    <row r="53" spans="1:11">
      <c r="G53" s="87"/>
    </row>
    <row r="54" spans="1:11">
      <c r="E54" s="135"/>
      <c r="I54" s="135"/>
    </row>
  </sheetData>
  <mergeCells count="4">
    <mergeCell ref="E5:G5"/>
    <mergeCell ref="E4:G4"/>
    <mergeCell ref="I4:K4"/>
    <mergeCell ref="I5:K5"/>
  </mergeCells>
  <pageMargins left="0.7" right="0.7" top="0.75" bottom="0.75" header="0.3" footer="0.3"/>
  <pageSetup scale="72" orientation="portrait" horizontalDpi="1200" verticalDpi="1200" r:id="rId1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100"/>
  <sheetViews>
    <sheetView showGridLines="0" zoomScale="90" zoomScaleNormal="90" workbookViewId="0">
      <selection activeCell="J11" sqref="J11"/>
    </sheetView>
  </sheetViews>
  <sheetFormatPr defaultColWidth="9.33203125" defaultRowHeight="12.75"/>
  <cols>
    <col min="1" max="1" width="57.6640625" style="60" customWidth="1"/>
    <col min="2" max="2" width="17" style="60" customWidth="1"/>
    <col min="3" max="3" width="2.33203125" style="60" customWidth="1"/>
    <col min="4" max="4" width="17.1640625" style="60" customWidth="1"/>
    <col min="5" max="5" width="2.33203125" style="56" customWidth="1"/>
    <col min="6" max="6" width="20.1640625" style="60" customWidth="1"/>
    <col min="7" max="7" width="2.33203125" style="60" customWidth="1"/>
    <col min="8" max="8" width="16.83203125" style="60" customWidth="1"/>
    <col min="9" max="16384" width="9.33203125" style="56"/>
  </cols>
  <sheetData>
    <row r="1" spans="1:12" ht="15.75">
      <c r="A1" s="59" t="s">
        <v>39</v>
      </c>
      <c r="B1" s="56"/>
      <c r="C1" s="56"/>
      <c r="D1" s="61"/>
      <c r="F1" s="56"/>
      <c r="G1" s="56"/>
      <c r="H1" s="61"/>
    </row>
    <row r="2" spans="1:12" ht="15.75">
      <c r="A2" s="59" t="s">
        <v>99</v>
      </c>
      <c r="B2" s="56"/>
      <c r="C2" s="56"/>
      <c r="D2" s="61"/>
      <c r="F2" s="56"/>
      <c r="G2" s="56"/>
      <c r="H2" s="61"/>
    </row>
    <row r="3" spans="1:12">
      <c r="B3" s="56"/>
      <c r="C3" s="56"/>
      <c r="D3" s="62"/>
      <c r="F3" s="56"/>
      <c r="G3" s="56"/>
      <c r="H3" s="62"/>
    </row>
    <row r="4" spans="1:12" ht="13.5" thickBot="1">
      <c r="A4" s="137" t="s">
        <v>35</v>
      </c>
      <c r="B4" s="356" t="s">
        <v>154</v>
      </c>
      <c r="C4" s="356"/>
      <c r="D4" s="356"/>
      <c r="F4" s="356" t="s">
        <v>155</v>
      </c>
      <c r="G4" s="356"/>
      <c r="H4" s="356"/>
    </row>
    <row r="5" spans="1:12" ht="13.5" thickBot="1">
      <c r="B5" s="51">
        <v>2019</v>
      </c>
      <c r="C5" s="50"/>
      <c r="D5" s="51" t="s">
        <v>138</v>
      </c>
      <c r="F5" s="51">
        <v>2019</v>
      </c>
      <c r="G5" s="50"/>
      <c r="H5" s="51" t="s">
        <v>138</v>
      </c>
    </row>
    <row r="6" spans="1:12" ht="29.25" customHeight="1">
      <c r="A6" s="64" t="s">
        <v>76</v>
      </c>
      <c r="B6" s="94"/>
      <c r="C6" s="65"/>
      <c r="D6" s="65"/>
      <c r="F6" s="94"/>
      <c r="G6" s="65"/>
      <c r="H6" s="65"/>
      <c r="I6" s="115"/>
      <c r="J6" s="109"/>
      <c r="K6" s="115"/>
      <c r="L6" s="57"/>
    </row>
    <row r="7" spans="1:12">
      <c r="A7" s="63" t="s">
        <v>41</v>
      </c>
      <c r="B7" s="77">
        <f>+' BRKR Combined P&amp;L'!D19</f>
        <v>117.69999999999996</v>
      </c>
      <c r="C7" s="77"/>
      <c r="D7" s="77">
        <f>+' BRKR Combined P&amp;L'!F19</f>
        <v>106.4</v>
      </c>
      <c r="E7" s="77"/>
      <c r="F7" s="77">
        <f>+' BRKR Combined P&amp;L'!H19</f>
        <v>300.89999999999998</v>
      </c>
      <c r="G7" s="77"/>
      <c r="H7" s="77">
        <f>+' BRKR Combined P&amp;L'!J19</f>
        <v>262.39999999999986</v>
      </c>
      <c r="I7" s="77"/>
      <c r="J7" s="77"/>
      <c r="K7" s="77"/>
      <c r="L7" s="77"/>
    </row>
    <row r="8" spans="1:12">
      <c r="A8" s="60" t="s">
        <v>69</v>
      </c>
      <c r="F8" s="323"/>
      <c r="I8" s="115"/>
      <c r="J8" s="110"/>
      <c r="K8" s="115"/>
      <c r="L8" s="58"/>
    </row>
    <row r="9" spans="1:12">
      <c r="A9" s="60" t="s">
        <v>42</v>
      </c>
      <c r="B9" s="78">
        <v>2.8</v>
      </c>
      <c r="C9" s="78"/>
      <c r="D9" s="78">
        <v>2.7</v>
      </c>
      <c r="F9" s="324">
        <v>1.4</v>
      </c>
      <c r="G9" s="78"/>
      <c r="H9" s="78">
        <v>9.4</v>
      </c>
      <c r="I9" s="358"/>
      <c r="J9" s="358"/>
      <c r="K9" s="233"/>
      <c r="L9" s="58"/>
    </row>
    <row r="10" spans="1:12">
      <c r="A10" s="60" t="s">
        <v>43</v>
      </c>
      <c r="B10" s="78">
        <v>1.6</v>
      </c>
      <c r="C10" s="78"/>
      <c r="D10" s="79">
        <v>3.4</v>
      </c>
      <c r="F10" s="325">
        <v>16.8</v>
      </c>
      <c r="G10" s="78"/>
      <c r="H10" s="79">
        <v>7.3</v>
      </c>
      <c r="I10" s="120"/>
      <c r="J10" s="119"/>
      <c r="K10" s="233"/>
      <c r="L10" s="58"/>
    </row>
    <row r="11" spans="1:12">
      <c r="A11" s="60" t="s">
        <v>44</v>
      </c>
      <c r="B11" s="78">
        <v>9.1</v>
      </c>
      <c r="C11" s="78"/>
      <c r="D11" s="78">
        <v>7.4</v>
      </c>
      <c r="F11" s="324">
        <v>38.299999999999997</v>
      </c>
      <c r="G11" s="78"/>
      <c r="H11" s="78">
        <v>28.9</v>
      </c>
      <c r="I11" s="121"/>
      <c r="J11" s="121"/>
      <c r="K11" s="233"/>
      <c r="L11" s="58"/>
    </row>
    <row r="12" spans="1:12" ht="13.5" thickBot="1">
      <c r="A12" s="60" t="s">
        <v>45</v>
      </c>
      <c r="B12" s="78">
        <v>1.3</v>
      </c>
      <c r="C12" s="78"/>
      <c r="D12" s="86">
        <v>2.9</v>
      </c>
      <c r="F12" s="86">
        <v>6.6</v>
      </c>
      <c r="G12" s="78"/>
      <c r="H12" s="86">
        <v>9.9</v>
      </c>
      <c r="I12" s="113"/>
      <c r="J12" s="114"/>
      <c r="K12" s="233"/>
      <c r="L12" s="58"/>
    </row>
    <row r="13" spans="1:12" ht="13.5" thickBot="1">
      <c r="A13" s="60" t="s">
        <v>70</v>
      </c>
      <c r="B13" s="160">
        <f>SUM(B9:B12)</f>
        <v>14.8</v>
      </c>
      <c r="C13" s="95"/>
      <c r="D13" s="160">
        <f>SUM(D9:D12)</f>
        <v>16.399999999999999</v>
      </c>
      <c r="F13" s="160">
        <f>SUM(F9:F12)</f>
        <v>63.1</v>
      </c>
      <c r="G13" s="95"/>
      <c r="H13" s="160">
        <f>SUM(H9:H12)</f>
        <v>55.499999999999993</v>
      </c>
      <c r="I13" s="71"/>
      <c r="J13" s="71"/>
      <c r="K13" s="115"/>
      <c r="L13" s="58"/>
    </row>
    <row r="14" spans="1:12" ht="5.25" customHeight="1">
      <c r="I14" s="71"/>
      <c r="J14" s="71"/>
      <c r="K14" s="115"/>
      <c r="L14" s="57"/>
    </row>
    <row r="15" spans="1:12">
      <c r="A15" s="63" t="s">
        <v>46</v>
      </c>
      <c r="B15" s="161">
        <f>B7+B13</f>
        <v>132.49999999999997</v>
      </c>
      <c r="D15" s="161">
        <f>D7+D13</f>
        <v>122.80000000000001</v>
      </c>
      <c r="F15" s="161">
        <f>F7+F13</f>
        <v>364</v>
      </c>
      <c r="H15" s="161">
        <f>H7+H13</f>
        <v>317.89999999999986</v>
      </c>
      <c r="I15" s="71"/>
      <c r="J15" s="111"/>
      <c r="K15" s="115"/>
      <c r="L15" s="57"/>
    </row>
    <row r="16" spans="1:12">
      <c r="A16" s="60" t="s">
        <v>71</v>
      </c>
      <c r="B16" s="162">
        <f>+B15/' BRKR Combined P&amp;L'!D8</f>
        <v>0.22087014502417066</v>
      </c>
      <c r="D16" s="162">
        <f>+D15/' BRKR Combined P&amp;L'!F8</f>
        <v>0.22182080924855493</v>
      </c>
      <c r="F16" s="162">
        <f>+F15/' BRKR Combined P&amp;L'!H8</f>
        <v>0.1756248190678375</v>
      </c>
      <c r="H16" s="162">
        <f>+H15/' BRKR Combined P&amp;L'!J8</f>
        <v>0.1677041569951466</v>
      </c>
      <c r="I16" s="71"/>
      <c r="J16" s="111"/>
      <c r="K16" s="292"/>
      <c r="L16" s="57"/>
    </row>
    <row r="17" spans="1:12" ht="6.75" customHeight="1">
      <c r="I17" s="71"/>
      <c r="J17" s="111"/>
      <c r="K17" s="115"/>
      <c r="L17" s="57"/>
    </row>
    <row r="18" spans="1:12">
      <c r="A18" s="60" t="s">
        <v>104</v>
      </c>
      <c r="B18" s="80">
        <v>-6.5</v>
      </c>
      <c r="D18" s="80">
        <v>-6.2</v>
      </c>
      <c r="F18" s="80">
        <v>-20.5</v>
      </c>
      <c r="H18" s="80">
        <v>-17.7</v>
      </c>
      <c r="I18" s="71"/>
      <c r="J18" s="111"/>
      <c r="K18" s="115"/>
      <c r="L18" s="57"/>
    </row>
    <row r="19" spans="1:12">
      <c r="A19" s="63" t="s">
        <v>47</v>
      </c>
      <c r="B19" s="96">
        <f>B15+B18</f>
        <v>125.99999999999997</v>
      </c>
      <c r="D19" s="96">
        <f>D15+D18</f>
        <v>116.60000000000001</v>
      </c>
      <c r="F19" s="96">
        <f>F15+F18</f>
        <v>343.5</v>
      </c>
      <c r="H19" s="96">
        <f>H15+H18</f>
        <v>300.19999999999987</v>
      </c>
      <c r="I19" s="116"/>
      <c r="J19" s="116"/>
      <c r="K19" s="115"/>
      <c r="L19" s="57"/>
    </row>
    <row r="20" spans="1:12" ht="6.75" customHeight="1">
      <c r="I20" s="113"/>
      <c r="J20" s="114"/>
      <c r="K20" s="112"/>
      <c r="L20" s="57"/>
    </row>
    <row r="21" spans="1:12">
      <c r="A21" s="60" t="s">
        <v>75</v>
      </c>
      <c r="B21" s="80">
        <v>-43.3</v>
      </c>
      <c r="D21" s="80">
        <v>-31.5</v>
      </c>
      <c r="F21" s="80">
        <v>-96.6</v>
      </c>
      <c r="H21" s="80">
        <v>-78.5</v>
      </c>
      <c r="I21" s="116"/>
      <c r="J21" s="116"/>
      <c r="K21" s="115"/>
      <c r="L21" s="57"/>
    </row>
    <row r="22" spans="1:12">
      <c r="A22" s="66" t="s">
        <v>48</v>
      </c>
      <c r="B22" s="97">
        <f>-B21/B19</f>
        <v>0.34365079365079371</v>
      </c>
      <c r="D22" s="97">
        <f>-D21/D19</f>
        <v>0.27015437392795882</v>
      </c>
      <c r="F22" s="97">
        <f>-F21/F19</f>
        <v>0.28122270742358074</v>
      </c>
      <c r="H22" s="97">
        <f>-H21/H19</f>
        <v>0.26149233844103942</v>
      </c>
      <c r="I22" s="170"/>
      <c r="J22" s="170"/>
      <c r="K22" s="115"/>
      <c r="L22" s="57"/>
    </row>
    <row r="23" spans="1:12" ht="6" customHeight="1">
      <c r="I23" s="116"/>
      <c r="J23" s="116"/>
      <c r="K23" s="115"/>
      <c r="L23" s="57"/>
    </row>
    <row r="24" spans="1:12">
      <c r="A24" s="60" t="s">
        <v>67</v>
      </c>
      <c r="B24" s="82">
        <v>-0.2</v>
      </c>
      <c r="C24" s="82"/>
      <c r="D24" s="82">
        <v>0.2</v>
      </c>
      <c r="F24" s="82">
        <v>-0.8</v>
      </c>
      <c r="G24" s="82"/>
      <c r="H24" s="82">
        <v>-1.3</v>
      </c>
      <c r="I24" s="170"/>
      <c r="J24" s="170"/>
      <c r="K24" s="115"/>
      <c r="L24" s="57"/>
    </row>
    <row r="25" spans="1:12" ht="7.5" customHeight="1">
      <c r="I25" s="116"/>
      <c r="J25" s="116"/>
      <c r="K25" s="115"/>
      <c r="L25" s="57"/>
    </row>
    <row r="26" spans="1:12">
      <c r="A26" s="63" t="s">
        <v>68</v>
      </c>
      <c r="B26" s="96">
        <f>B15+B18+B21+B24</f>
        <v>82.499999999999972</v>
      </c>
      <c r="D26" s="96">
        <f>D15+D18+D21+D24</f>
        <v>85.300000000000011</v>
      </c>
      <c r="F26" s="96">
        <f>F15+F18+F21+F24</f>
        <v>246.1</v>
      </c>
      <c r="H26" s="96">
        <f>H15+H18+H21+H24</f>
        <v>220.39999999999986</v>
      </c>
      <c r="I26" s="171"/>
      <c r="J26" s="171"/>
      <c r="K26" s="115"/>
      <c r="L26" s="57"/>
    </row>
    <row r="27" spans="1:12" ht="6" customHeight="1">
      <c r="I27" s="116"/>
      <c r="J27" s="116"/>
      <c r="K27" s="115"/>
      <c r="L27" s="57"/>
    </row>
    <row r="28" spans="1:12">
      <c r="A28" s="60" t="s">
        <v>49</v>
      </c>
      <c r="B28" s="81">
        <f>+' BRKR Combined P&amp;L'!D39</f>
        <v>155.4</v>
      </c>
      <c r="D28" s="81">
        <f>+' BRKR Combined P&amp;L'!F39</f>
        <v>157.4</v>
      </c>
      <c r="F28" s="81">
        <f>+' BRKR Combined P&amp;L'!H39</f>
        <v>156.6</v>
      </c>
      <c r="H28" s="81">
        <f>+' BRKR Combined P&amp;L'!J39</f>
        <v>157.19999999999999</v>
      </c>
      <c r="I28" s="71"/>
      <c r="J28" s="117"/>
      <c r="K28" s="115"/>
      <c r="L28" s="57"/>
    </row>
    <row r="29" spans="1:12" ht="6" customHeight="1" thickBot="1">
      <c r="B29" s="83"/>
      <c r="D29" s="83"/>
      <c r="F29" s="83"/>
      <c r="H29" s="83"/>
      <c r="I29" s="71"/>
      <c r="J29" s="117"/>
      <c r="K29" s="115"/>
      <c r="L29" s="57"/>
    </row>
    <row r="30" spans="1:12" ht="13.5" thickBot="1">
      <c r="A30" s="63" t="s">
        <v>50</v>
      </c>
      <c r="B30" s="163">
        <f>B26/B28</f>
        <v>0.53088803088803072</v>
      </c>
      <c r="D30" s="163">
        <f>D26/D28</f>
        <v>0.54193138500635329</v>
      </c>
      <c r="F30" s="163">
        <f>F26/F28</f>
        <v>1.5715197956577267</v>
      </c>
      <c r="H30" s="163">
        <f>H26/H28</f>
        <v>1.4020356234096685</v>
      </c>
      <c r="I30" s="71"/>
      <c r="J30" s="117"/>
      <c r="K30" s="136"/>
      <c r="L30" s="57"/>
    </row>
    <row r="31" spans="1:12" ht="3.75" customHeight="1">
      <c r="B31" s="220"/>
      <c r="F31" s="220"/>
      <c r="I31" s="71"/>
      <c r="J31" s="111"/>
      <c r="K31" s="164"/>
      <c r="L31" s="57"/>
    </row>
    <row r="32" spans="1:12" ht="13.5" thickBot="1">
      <c r="B32" s="220"/>
      <c r="F32" s="220"/>
      <c r="I32" s="71"/>
      <c r="J32" s="111"/>
      <c r="K32" s="115"/>
      <c r="L32" s="57"/>
    </row>
    <row r="33" spans="1:12">
      <c r="A33" s="67" t="s">
        <v>77</v>
      </c>
      <c r="B33" s="221"/>
      <c r="C33" s="84"/>
      <c r="D33" s="84"/>
      <c r="E33" s="254"/>
      <c r="F33" s="221"/>
      <c r="G33" s="84"/>
      <c r="H33" s="256"/>
      <c r="I33" s="71"/>
      <c r="J33" s="118"/>
      <c r="K33" s="115"/>
      <c r="L33" s="57"/>
    </row>
    <row r="34" spans="1:12">
      <c r="A34" s="68" t="s">
        <v>51</v>
      </c>
      <c r="B34" s="122">
        <f>+' BRKR Combined P&amp;L'!D11</f>
        <v>296.29999999999995</v>
      </c>
      <c r="C34" s="98"/>
      <c r="D34" s="122">
        <f>+' BRKR Combined P&amp;L'!F11</f>
        <v>272.8</v>
      </c>
      <c r="E34" s="57"/>
      <c r="F34" s="122">
        <f>+' BRKR Combined P&amp;L'!H11</f>
        <v>995.3</v>
      </c>
      <c r="G34" s="98"/>
      <c r="H34" s="257">
        <f>+' BRKR Combined P&amp;L'!J11</f>
        <v>899.99999999999989</v>
      </c>
      <c r="I34" s="116"/>
      <c r="J34" s="116"/>
      <c r="K34" s="115"/>
      <c r="L34" s="57"/>
    </row>
    <row r="35" spans="1:12">
      <c r="A35" s="69" t="s">
        <v>69</v>
      </c>
      <c r="B35" s="71"/>
      <c r="C35" s="71"/>
      <c r="D35" s="71"/>
      <c r="E35" s="57"/>
      <c r="F35" s="71"/>
      <c r="G35" s="71"/>
      <c r="H35" s="258"/>
      <c r="I35" s="170"/>
      <c r="J35" s="170"/>
      <c r="K35" s="115"/>
      <c r="L35" s="57"/>
    </row>
    <row r="36" spans="1:12">
      <c r="A36" s="69" t="s">
        <v>42</v>
      </c>
      <c r="B36" s="85">
        <v>1.1000000000000001</v>
      </c>
      <c r="C36" s="85"/>
      <c r="D36" s="85">
        <v>1.8</v>
      </c>
      <c r="E36" s="57"/>
      <c r="F36" s="85">
        <v>5.2</v>
      </c>
      <c r="G36" s="85"/>
      <c r="H36" s="259">
        <v>2.6</v>
      </c>
      <c r="I36" s="116"/>
      <c r="J36" s="116"/>
      <c r="K36" s="213"/>
      <c r="L36" s="58"/>
    </row>
    <row r="37" spans="1:12">
      <c r="A37" s="69" t="s">
        <v>43</v>
      </c>
      <c r="B37" s="85">
        <v>3</v>
      </c>
      <c r="C37" s="85"/>
      <c r="D37" s="85">
        <v>2.2999999999999998</v>
      </c>
      <c r="E37" s="57"/>
      <c r="F37" s="85">
        <v>12.2</v>
      </c>
      <c r="G37" s="85"/>
      <c r="H37" s="259">
        <v>3.9</v>
      </c>
      <c r="I37" s="116"/>
      <c r="J37" s="116"/>
      <c r="K37" s="213"/>
      <c r="L37" s="58"/>
    </row>
    <row r="38" spans="1:12">
      <c r="A38" s="69" t="s">
        <v>44</v>
      </c>
      <c r="B38" s="85">
        <v>5.0999999999999996</v>
      </c>
      <c r="C38" s="85"/>
      <c r="D38" s="85">
        <v>5</v>
      </c>
      <c r="E38" s="57"/>
      <c r="F38" s="85">
        <v>23.5</v>
      </c>
      <c r="G38" s="85"/>
      <c r="H38" s="259">
        <v>21.6</v>
      </c>
      <c r="I38" s="57"/>
      <c r="J38" s="57"/>
      <c r="K38" s="213"/>
      <c r="L38" s="58"/>
    </row>
    <row r="39" spans="1:12" ht="13.5" thickBot="1">
      <c r="A39" s="69" t="s">
        <v>45</v>
      </c>
      <c r="B39" s="85">
        <v>0</v>
      </c>
      <c r="C39" s="85"/>
      <c r="D39" s="86">
        <v>0.6</v>
      </c>
      <c r="E39" s="57"/>
      <c r="F39" s="86">
        <v>0.8</v>
      </c>
      <c r="G39" s="85"/>
      <c r="H39" s="260">
        <v>0.6</v>
      </c>
      <c r="I39" s="57"/>
      <c r="J39" s="57"/>
      <c r="K39" s="213"/>
      <c r="L39" s="58"/>
    </row>
    <row r="40" spans="1:12" ht="13.5" thickBot="1">
      <c r="A40" s="69" t="s">
        <v>70</v>
      </c>
      <c r="B40" s="99">
        <f>SUM(B36:B39)</f>
        <v>9.1999999999999993</v>
      </c>
      <c r="C40" s="71"/>
      <c r="D40" s="99">
        <f>SUM(D36:D39)</f>
        <v>9.6999999999999993</v>
      </c>
      <c r="E40" s="57"/>
      <c r="F40" s="99">
        <f>SUM(F36:F39)</f>
        <v>41.699999999999996</v>
      </c>
      <c r="G40" s="71"/>
      <c r="H40" s="261">
        <f>SUM(H36:H39)</f>
        <v>28.700000000000003</v>
      </c>
      <c r="I40" s="57"/>
      <c r="J40" s="57"/>
      <c r="K40" s="57"/>
      <c r="L40" s="57"/>
    </row>
    <row r="41" spans="1:12">
      <c r="A41" s="68" t="s">
        <v>52</v>
      </c>
      <c r="B41" s="131">
        <f>B34+B40</f>
        <v>305.49999999999994</v>
      </c>
      <c r="C41" s="98"/>
      <c r="D41" s="131">
        <f>D34+D40</f>
        <v>282.5</v>
      </c>
      <c r="E41" s="57"/>
      <c r="F41" s="131">
        <f>F34+F40</f>
        <v>1037</v>
      </c>
      <c r="G41" s="98"/>
      <c r="H41" s="262">
        <f>H34+H40</f>
        <v>928.69999999999993</v>
      </c>
      <c r="I41" s="57"/>
      <c r="J41" s="57"/>
      <c r="K41" s="57"/>
      <c r="L41" s="57"/>
    </row>
    <row r="42" spans="1:12" ht="13.5" thickBot="1">
      <c r="A42" s="70" t="s">
        <v>72</v>
      </c>
      <c r="B42" s="123">
        <f>+B41/' BRKR Combined P&amp;L'!D8</f>
        <v>0.50925154192365385</v>
      </c>
      <c r="C42" s="83"/>
      <c r="D42" s="123">
        <f>+D41/' BRKR Combined P&amp;L'!F8</f>
        <v>0.51029624277456642</v>
      </c>
      <c r="E42" s="255"/>
      <c r="F42" s="123">
        <f>+F41/' BRKR Combined P&amp;L'!H8</f>
        <v>0.50033774003666898</v>
      </c>
      <c r="G42" s="83"/>
      <c r="H42" s="263">
        <f>+H41/' BRKR Combined P&amp;L'!J8</f>
        <v>0.48992403460645706</v>
      </c>
      <c r="I42" s="57"/>
      <c r="J42" s="57"/>
      <c r="K42" s="292"/>
      <c r="L42" s="57"/>
    </row>
    <row r="43" spans="1:12" ht="13.5" thickBot="1">
      <c r="A43" s="71"/>
      <c r="B43" s="222"/>
      <c r="C43" s="71"/>
      <c r="D43" s="101"/>
      <c r="F43" s="222"/>
      <c r="G43" s="71"/>
      <c r="H43" s="101"/>
      <c r="I43" s="57"/>
      <c r="J43" s="57"/>
      <c r="K43" s="57"/>
      <c r="L43" s="57"/>
    </row>
    <row r="44" spans="1:12">
      <c r="A44" s="67" t="s">
        <v>147</v>
      </c>
      <c r="B44" s="221"/>
      <c r="C44" s="84"/>
      <c r="D44" s="84"/>
      <c r="E44" s="254"/>
      <c r="F44" s="221"/>
      <c r="G44" s="84"/>
      <c r="H44" s="256"/>
      <c r="I44" s="71"/>
      <c r="J44" s="118"/>
      <c r="K44" s="115"/>
      <c r="L44" s="57"/>
    </row>
    <row r="45" spans="1:12">
      <c r="A45" s="68" t="s">
        <v>148</v>
      </c>
      <c r="B45" s="122">
        <f>' BRKR Combined P&amp;L'!D14</f>
        <v>130.30000000000001</v>
      </c>
      <c r="C45" s="98"/>
      <c r="D45" s="122">
        <f>' BRKR Combined P&amp;L'!F14</f>
        <v>117.3</v>
      </c>
      <c r="E45" s="57"/>
      <c r="F45" s="122">
        <f>' BRKR Combined P&amp;L'!H14</f>
        <v>500.2</v>
      </c>
      <c r="G45" s="98"/>
      <c r="H45" s="257">
        <f>' BRKR Combined P&amp;L'!J14</f>
        <v>444.7</v>
      </c>
      <c r="I45" s="116"/>
      <c r="J45" s="116"/>
      <c r="K45" s="115"/>
      <c r="L45" s="57"/>
    </row>
    <row r="46" spans="1:12">
      <c r="A46" s="69" t="s">
        <v>69</v>
      </c>
      <c r="B46" s="71"/>
      <c r="C46" s="71"/>
      <c r="D46" s="71"/>
      <c r="E46" s="57"/>
      <c r="F46" s="71"/>
      <c r="G46" s="71"/>
      <c r="H46" s="258"/>
      <c r="I46" s="170"/>
      <c r="J46" s="170"/>
      <c r="K46" s="115"/>
      <c r="L46" s="57"/>
    </row>
    <row r="47" spans="1:12" ht="13.5" thickBot="1">
      <c r="A47" s="69" t="s">
        <v>44</v>
      </c>
      <c r="B47" s="343">
        <v>4</v>
      </c>
      <c r="C47" s="343"/>
      <c r="D47" s="343">
        <v>2.4</v>
      </c>
      <c r="E47" s="103"/>
      <c r="F47" s="343">
        <v>14.9</v>
      </c>
      <c r="G47" s="343"/>
      <c r="H47" s="344">
        <v>7.3</v>
      </c>
      <c r="I47" s="57"/>
      <c r="J47" s="57"/>
      <c r="K47" s="213"/>
      <c r="L47" s="58"/>
    </row>
    <row r="48" spans="1:12" ht="13.5" thickBot="1">
      <c r="A48" s="102" t="s">
        <v>149</v>
      </c>
      <c r="B48" s="160">
        <f>B45-B47</f>
        <v>126.30000000000001</v>
      </c>
      <c r="C48" s="228"/>
      <c r="D48" s="160">
        <f>D45-D47</f>
        <v>114.89999999999999</v>
      </c>
      <c r="E48" s="255"/>
      <c r="F48" s="160">
        <f>F45-F47</f>
        <v>485.3</v>
      </c>
      <c r="G48" s="228"/>
      <c r="H48" s="295">
        <f>H45-H47</f>
        <v>437.4</v>
      </c>
      <c r="I48" s="57"/>
      <c r="J48" s="57"/>
      <c r="K48" s="57"/>
      <c r="L48" s="57"/>
    </row>
    <row r="49" spans="1:12" ht="13.5" thickBot="1">
      <c r="A49" s="297"/>
      <c r="B49" s="101"/>
      <c r="C49" s="71"/>
      <c r="D49" s="101"/>
      <c r="E49" s="57"/>
      <c r="F49" s="101"/>
      <c r="G49" s="71"/>
      <c r="H49" s="101"/>
      <c r="I49" s="57"/>
      <c r="J49" s="57"/>
      <c r="K49" s="292"/>
      <c r="L49" s="57"/>
    </row>
    <row r="50" spans="1:12">
      <c r="A50" s="296" t="s">
        <v>109</v>
      </c>
      <c r="B50" s="223"/>
      <c r="C50" s="84"/>
      <c r="D50" s="224"/>
      <c r="E50" s="254"/>
      <c r="F50" s="223"/>
      <c r="G50" s="84"/>
      <c r="H50" s="266"/>
      <c r="I50" s="57"/>
      <c r="J50" s="57"/>
      <c r="K50" s="57"/>
      <c r="L50" s="57"/>
    </row>
    <row r="51" spans="1:12">
      <c r="A51" s="126" t="s">
        <v>106</v>
      </c>
      <c r="B51" s="225">
        <f>+' BRKR Combined P&amp;L'!D25/' BRKR Combined P&amp;L'!D24</f>
        <v>0.38129496402877711</v>
      </c>
      <c r="C51" s="57"/>
      <c r="D51" s="225">
        <f>+' BRKR Combined P&amp;L'!F25/' BRKR Combined P&amp;L'!F24</f>
        <v>0.22255489021956087</v>
      </c>
      <c r="E51" s="57"/>
      <c r="F51" s="225">
        <f>+' BRKR Combined P&amp;L'!H25/' BRKR Combined P&amp;L'!H24</f>
        <v>0.29386590584878747</v>
      </c>
      <c r="G51" s="57"/>
      <c r="H51" s="267">
        <f>+' BRKR Combined P&amp;L'!J25/' BRKR Combined P&amp;L'!J24</f>
        <v>0.26031875766244394</v>
      </c>
      <c r="I51" s="136"/>
      <c r="J51" s="136"/>
      <c r="K51" s="136"/>
      <c r="L51" s="136"/>
    </row>
    <row r="52" spans="1:12">
      <c r="A52" s="127" t="s">
        <v>69</v>
      </c>
      <c r="B52" s="225"/>
      <c r="C52" s="57"/>
      <c r="D52" s="225"/>
      <c r="E52" s="57"/>
      <c r="F52" s="225"/>
      <c r="G52" s="57"/>
      <c r="H52" s="267"/>
      <c r="I52" s="57"/>
      <c r="J52" s="57"/>
      <c r="K52" s="217"/>
      <c r="L52" s="57"/>
    </row>
    <row r="53" spans="1:12">
      <c r="A53" s="127" t="s">
        <v>117</v>
      </c>
      <c r="B53" s="353">
        <v>-7.0000000000000001E-3</v>
      </c>
      <c r="C53" s="103"/>
      <c r="D53" s="353">
        <v>-1.2E-2</v>
      </c>
      <c r="E53" s="103"/>
      <c r="F53" s="353">
        <v>-1.2999999999999999E-2</v>
      </c>
      <c r="G53" s="57"/>
      <c r="H53" s="267">
        <v>-6.0000000000000001E-3</v>
      </c>
      <c r="I53" s="57"/>
      <c r="J53" s="57"/>
      <c r="K53" s="57"/>
      <c r="L53" s="57"/>
    </row>
    <row r="54" spans="1:12">
      <c r="A54" s="127" t="s">
        <v>176</v>
      </c>
      <c r="B54" s="353">
        <v>0</v>
      </c>
      <c r="C54" s="103"/>
      <c r="D54" s="353">
        <v>-2.9000000000000001E-2</v>
      </c>
      <c r="E54" s="103"/>
      <c r="F54" s="353">
        <v>6.0000000000000001E-3</v>
      </c>
      <c r="G54" s="57"/>
      <c r="H54" s="267">
        <v>-2.7E-2</v>
      </c>
      <c r="I54" s="57"/>
      <c r="J54" s="57"/>
      <c r="K54" s="213"/>
      <c r="L54" s="57"/>
    </row>
    <row r="55" spans="1:12">
      <c r="A55" s="127" t="s">
        <v>175</v>
      </c>
      <c r="B55" s="353">
        <v>0</v>
      </c>
      <c r="C55" s="103"/>
      <c r="D55" s="353">
        <v>1E-3</v>
      </c>
      <c r="E55" s="103"/>
      <c r="F55" s="353">
        <v>0</v>
      </c>
      <c r="G55" s="57"/>
      <c r="H55" s="267">
        <v>1E-3</v>
      </c>
      <c r="I55" s="57"/>
      <c r="J55" s="57"/>
      <c r="K55" s="213"/>
      <c r="L55" s="57"/>
    </row>
    <row r="56" spans="1:12">
      <c r="A56" s="127" t="s">
        <v>177</v>
      </c>
      <c r="B56" s="353">
        <v>0</v>
      </c>
      <c r="C56" s="103"/>
      <c r="D56" s="353">
        <v>8.5999999999999993E-2</v>
      </c>
      <c r="E56" s="103"/>
      <c r="F56" s="353">
        <v>0</v>
      </c>
      <c r="G56" s="57"/>
      <c r="H56" s="267">
        <v>3.5000000000000003E-2</v>
      </c>
      <c r="I56" s="57"/>
      <c r="J56" s="57"/>
      <c r="K56" s="57"/>
      <c r="L56" s="57"/>
    </row>
    <row r="57" spans="1:12" ht="13.5" thickBot="1">
      <c r="A57" s="69" t="s">
        <v>107</v>
      </c>
      <c r="B57" s="353">
        <v>-0.03</v>
      </c>
      <c r="C57" s="103"/>
      <c r="D57" s="353">
        <v>1E-3</v>
      </c>
      <c r="E57" s="103"/>
      <c r="F57" s="353">
        <v>-6.0000000000000001E-3</v>
      </c>
      <c r="G57" s="57"/>
      <c r="H57" s="267">
        <v>-2E-3</v>
      </c>
      <c r="I57" s="57"/>
      <c r="J57" s="57"/>
      <c r="K57" s="242"/>
      <c r="L57" s="57"/>
    </row>
    <row r="58" spans="1:12" ht="13.5" thickBot="1">
      <c r="A58" s="69" t="s">
        <v>70</v>
      </c>
      <c r="B58" s="226">
        <f>SUM(B53:B57)</f>
        <v>-3.6999999999999998E-2</v>
      </c>
      <c r="C58" s="71"/>
      <c r="D58" s="226">
        <f>SUM(D53:D57)</f>
        <v>4.6999999999999993E-2</v>
      </c>
      <c r="E58" s="57"/>
      <c r="F58" s="226">
        <f>SUM(F53:F57)</f>
        <v>-1.2999999999999999E-2</v>
      </c>
      <c r="G58" s="71"/>
      <c r="H58" s="268">
        <f>SUM(H53:H57)</f>
        <v>1.0000000000000026E-3</v>
      </c>
      <c r="I58" s="57"/>
      <c r="J58" s="57"/>
      <c r="K58" s="57"/>
      <c r="L58" s="57"/>
    </row>
    <row r="59" spans="1:12" ht="13.5" thickBot="1">
      <c r="A59" s="102" t="s">
        <v>108</v>
      </c>
      <c r="B59" s="227">
        <f>B51+B58</f>
        <v>0.34429496402877713</v>
      </c>
      <c r="C59" s="228"/>
      <c r="D59" s="227">
        <f>D51+D58</f>
        <v>0.26955489021956086</v>
      </c>
      <c r="E59" s="255"/>
      <c r="F59" s="227">
        <f>F51+F58</f>
        <v>0.28086590584878746</v>
      </c>
      <c r="G59" s="228"/>
      <c r="H59" s="269">
        <f>H51+H58</f>
        <v>0.26131875766244395</v>
      </c>
      <c r="I59" s="57"/>
      <c r="J59" s="57"/>
      <c r="K59" s="57"/>
      <c r="L59" s="57"/>
    </row>
    <row r="60" spans="1:12" ht="13.5" thickBot="1">
      <c r="A60" s="71"/>
      <c r="B60" s="222"/>
      <c r="C60" s="71"/>
      <c r="D60" s="101"/>
      <c r="E60" s="57"/>
      <c r="F60" s="222"/>
      <c r="G60" s="71"/>
      <c r="H60" s="101"/>
      <c r="I60" s="57"/>
      <c r="J60" s="57"/>
      <c r="K60" s="57"/>
      <c r="L60" s="57"/>
    </row>
    <row r="61" spans="1:12">
      <c r="A61" s="125" t="s">
        <v>111</v>
      </c>
      <c r="B61" s="131"/>
      <c r="C61" s="130"/>
      <c r="D61" s="133"/>
      <c r="E61" s="264"/>
      <c r="F61" s="131"/>
      <c r="G61" s="130"/>
      <c r="H61" s="270"/>
      <c r="I61" s="57"/>
      <c r="J61" s="57"/>
      <c r="K61" s="57"/>
      <c r="L61" s="57"/>
    </row>
    <row r="62" spans="1:12">
      <c r="A62" s="126" t="s">
        <v>110</v>
      </c>
      <c r="B62" s="138">
        <f>+' BRKR Combined P&amp;L'!D35</f>
        <v>0.4414414414414411</v>
      </c>
      <c r="C62" s="139"/>
      <c r="D62" s="138">
        <f>+' BRKR Combined P&amp;L'!F35</f>
        <v>0.49618805590851339</v>
      </c>
      <c r="E62" s="253"/>
      <c r="F62" s="138">
        <f>+' BRKR Combined P&amp;L'!H35</f>
        <v>1.2592592592592591</v>
      </c>
      <c r="G62" s="139"/>
      <c r="H62" s="271">
        <f>+' BRKR Combined P&amp;L'!J35</f>
        <v>1.1431297709923658</v>
      </c>
      <c r="I62" s="57"/>
      <c r="J62" s="57"/>
      <c r="K62" s="213"/>
      <c r="L62" s="217"/>
    </row>
    <row r="63" spans="1:12">
      <c r="A63" s="127" t="s">
        <v>69</v>
      </c>
      <c r="B63" s="128"/>
      <c r="C63" s="128"/>
      <c r="D63" s="128"/>
      <c r="E63" s="252"/>
      <c r="F63" s="293"/>
      <c r="G63" s="128"/>
      <c r="H63" s="272"/>
      <c r="I63" s="57"/>
      <c r="J63" s="57"/>
      <c r="K63" s="57"/>
      <c r="L63" s="57"/>
    </row>
    <row r="64" spans="1:12">
      <c r="A64" s="69" t="s">
        <v>42</v>
      </c>
      <c r="B64" s="349">
        <v>0.02</v>
      </c>
      <c r="C64" s="216"/>
      <c r="D64" s="216">
        <v>0.02</v>
      </c>
      <c r="E64" s="216"/>
      <c r="F64" s="349">
        <v>0.01</v>
      </c>
      <c r="G64" s="236"/>
      <c r="H64" s="273">
        <v>0.06</v>
      </c>
      <c r="I64" s="57"/>
      <c r="J64" s="57"/>
      <c r="K64" s="217"/>
      <c r="L64" s="217"/>
    </row>
    <row r="65" spans="1:12">
      <c r="A65" s="69" t="s">
        <v>43</v>
      </c>
      <c r="B65" s="349">
        <v>0.01</v>
      </c>
      <c r="C65" s="216"/>
      <c r="D65" s="216">
        <v>0.02</v>
      </c>
      <c r="E65" s="216"/>
      <c r="F65" s="349">
        <v>0.11</v>
      </c>
      <c r="G65" s="236"/>
      <c r="H65" s="273">
        <v>0.05</v>
      </c>
      <c r="I65" s="57"/>
      <c r="J65" s="57"/>
      <c r="K65" s="57"/>
      <c r="L65" s="57"/>
    </row>
    <row r="66" spans="1:12">
      <c r="A66" s="69" t="s">
        <v>44</v>
      </c>
      <c r="B66" s="349">
        <v>0.06</v>
      </c>
      <c r="C66" s="216"/>
      <c r="D66" s="216">
        <v>0.04</v>
      </c>
      <c r="E66" s="216"/>
      <c r="F66" s="349">
        <v>0.24</v>
      </c>
      <c r="G66" s="236"/>
      <c r="H66" s="273">
        <v>0.18</v>
      </c>
      <c r="I66" s="57"/>
      <c r="J66" s="57"/>
      <c r="K66" s="57"/>
      <c r="L66" s="57"/>
    </row>
    <row r="67" spans="1:12">
      <c r="A67" s="69" t="s">
        <v>45</v>
      </c>
      <c r="B67" s="349">
        <v>0.01</v>
      </c>
      <c r="C67" s="216"/>
      <c r="D67" s="216">
        <v>0.02</v>
      </c>
      <c r="E67" s="216"/>
      <c r="F67" s="349">
        <v>0.04</v>
      </c>
      <c r="G67" s="236"/>
      <c r="H67" s="273">
        <v>0.06</v>
      </c>
      <c r="I67" s="57"/>
      <c r="J67" s="57"/>
      <c r="K67" s="57"/>
      <c r="L67" s="57"/>
    </row>
    <row r="68" spans="1:12" ht="13.5" thickBot="1">
      <c r="A68" s="127" t="s">
        <v>113</v>
      </c>
      <c r="B68" s="350">
        <v>-0.01</v>
      </c>
      <c r="C68" s="233"/>
      <c r="D68" s="294">
        <v>-0.06</v>
      </c>
      <c r="E68" s="233"/>
      <c r="F68" s="350">
        <v>-0.09</v>
      </c>
      <c r="G68" s="237"/>
      <c r="H68" s="274">
        <v>-0.09</v>
      </c>
      <c r="I68" s="57"/>
      <c r="J68" s="57"/>
      <c r="K68" s="57"/>
      <c r="L68" s="57"/>
    </row>
    <row r="69" spans="1:12" s="57" customFormat="1" ht="13.5" thickBot="1">
      <c r="A69" s="69" t="s">
        <v>70</v>
      </c>
      <c r="B69" s="216">
        <f>SUM(B64:B68)</f>
        <v>0.09</v>
      </c>
      <c r="C69" s="216"/>
      <c r="D69" s="216">
        <f>SUM(D64:D68)</f>
        <v>4.0000000000000008E-2</v>
      </c>
      <c r="E69" s="216"/>
      <c r="F69" s="216">
        <f>SUM(F64:F68)</f>
        <v>0.30999999999999994</v>
      </c>
      <c r="G69" s="71"/>
      <c r="H69" s="275">
        <f>SUM(H64:H68)</f>
        <v>0.26</v>
      </c>
    </row>
    <row r="70" spans="1:12" ht="13.5" thickBot="1">
      <c r="A70" s="132" t="s">
        <v>112</v>
      </c>
      <c r="B70" s="140">
        <f>B62+B69</f>
        <v>0.53144144144144112</v>
      </c>
      <c r="C70" s="129"/>
      <c r="D70" s="140">
        <f>SUM(D62:D68)</f>
        <v>0.53618805590851348</v>
      </c>
      <c r="E70" s="265"/>
      <c r="F70" s="140">
        <f>F62+F69</f>
        <v>1.5692592592592591</v>
      </c>
      <c r="G70" s="129"/>
      <c r="H70" s="276">
        <f>SUM(H62:H68)</f>
        <v>1.4031297709923658</v>
      </c>
    </row>
    <row r="71" spans="1:12" ht="13.5" thickBot="1">
      <c r="A71" s="71"/>
      <c r="B71" s="222"/>
      <c r="C71" s="71"/>
      <c r="D71" s="101"/>
      <c r="E71" s="57"/>
      <c r="F71" s="222"/>
      <c r="G71" s="71"/>
      <c r="H71" s="101"/>
    </row>
    <row r="72" spans="1:12">
      <c r="A72" s="67" t="s">
        <v>86</v>
      </c>
      <c r="B72" s="229"/>
      <c r="C72" s="84"/>
      <c r="D72" s="230"/>
      <c r="E72" s="254"/>
      <c r="F72" s="229"/>
      <c r="G72" s="84"/>
      <c r="H72" s="277"/>
    </row>
    <row r="73" spans="1:12">
      <c r="A73" s="68" t="s">
        <v>87</v>
      </c>
      <c r="B73" s="326">
        <f>+'Cash Flow'!E23</f>
        <v>136.19999999999999</v>
      </c>
      <c r="C73" s="71"/>
      <c r="D73" s="231">
        <f>+'Cash Flow'!G23</f>
        <v>132.30000000000001</v>
      </c>
      <c r="E73" s="57"/>
      <c r="F73" s="231">
        <f>+'Cash Flow'!I23</f>
        <v>213.40000000000009</v>
      </c>
      <c r="G73" s="71"/>
      <c r="H73" s="278">
        <f>+'Cash Flow'!K23</f>
        <v>239.69999999999996</v>
      </c>
    </row>
    <row r="74" spans="1:12">
      <c r="A74" s="69" t="s">
        <v>69</v>
      </c>
      <c r="B74" s="71"/>
      <c r="C74" s="71"/>
      <c r="D74" s="71"/>
      <c r="E74" s="57"/>
      <c r="F74" s="71"/>
      <c r="G74" s="71"/>
      <c r="H74" s="258"/>
    </row>
    <row r="75" spans="1:12" ht="13.5" thickBot="1">
      <c r="A75" s="69" t="s">
        <v>64</v>
      </c>
      <c r="B75" s="327">
        <f>+'Cash Flow'!E29</f>
        <v>-28.2</v>
      </c>
      <c r="C75" s="71"/>
      <c r="D75" s="86">
        <f>+'Cash Flow'!G29</f>
        <v>-20.3</v>
      </c>
      <c r="E75" s="57"/>
      <c r="F75" s="86">
        <f>+'Cash Flow'!I29</f>
        <v>-73</v>
      </c>
      <c r="G75" s="71"/>
      <c r="H75" s="260">
        <f>+'Cash Flow'!K29</f>
        <v>-49.2</v>
      </c>
    </row>
    <row r="76" spans="1:12" ht="13.5" thickBot="1">
      <c r="A76" s="102" t="s">
        <v>88</v>
      </c>
      <c r="B76" s="232">
        <f>+B73+B75</f>
        <v>107.99999999999999</v>
      </c>
      <c r="C76" s="83"/>
      <c r="D76" s="232">
        <f>+D73+D75</f>
        <v>112.00000000000001</v>
      </c>
      <c r="E76" s="255"/>
      <c r="F76" s="232">
        <f>+F73+F75</f>
        <v>140.40000000000009</v>
      </c>
      <c r="G76" s="83"/>
      <c r="H76" s="279">
        <f>+H73+H75</f>
        <v>190.49999999999994</v>
      </c>
    </row>
    <row r="77" spans="1:12" s="235" customFormat="1" ht="4.5" customHeight="1">
      <c r="A77" s="60"/>
      <c r="B77" s="60"/>
      <c r="C77" s="60"/>
      <c r="D77" s="60"/>
      <c r="E77" s="57"/>
      <c r="F77" s="60"/>
      <c r="G77" s="60"/>
      <c r="H77" s="60"/>
    </row>
    <row r="78" spans="1:12" s="235" customFormat="1" ht="5.25" customHeight="1" thickBot="1">
      <c r="A78" s="60"/>
      <c r="B78" s="60"/>
      <c r="C78" s="60"/>
      <c r="D78" s="60"/>
      <c r="E78" s="57"/>
      <c r="F78" s="60"/>
      <c r="G78" s="60"/>
      <c r="H78" s="60"/>
    </row>
    <row r="79" spans="1:12" s="235" customFormat="1" ht="13.9" customHeight="1">
      <c r="A79" s="67" t="s">
        <v>156</v>
      </c>
      <c r="B79" s="299"/>
      <c r="C79" s="300"/>
      <c r="D79" s="299"/>
      <c r="E79" s="301"/>
      <c r="F79" s="84"/>
      <c r="G79" s="84"/>
      <c r="H79" s="256"/>
    </row>
    <row r="80" spans="1:12" s="235" customFormat="1" ht="13.9" customHeight="1">
      <c r="A80" s="302"/>
      <c r="B80" s="114"/>
      <c r="C80" s="113"/>
      <c r="D80" s="114"/>
      <c r="E80" s="217"/>
      <c r="F80" s="71"/>
      <c r="G80" s="71"/>
      <c r="H80" s="258"/>
    </row>
    <row r="81" spans="1:8" s="235" customFormat="1" ht="13.9" customHeight="1">
      <c r="A81" s="68" t="s">
        <v>157</v>
      </c>
      <c r="B81" s="303"/>
      <c r="C81" s="303"/>
      <c r="D81" s="303"/>
      <c r="E81" s="183"/>
      <c r="F81" s="346">
        <f>+F15</f>
        <v>364</v>
      </c>
      <c r="G81" s="183"/>
      <c r="H81" s="304">
        <v>317.89999999999998</v>
      </c>
    </row>
    <row r="82" spans="1:8" s="235" customFormat="1" ht="13.9" customHeight="1" thickBot="1">
      <c r="A82" s="69" t="s">
        <v>158</v>
      </c>
      <c r="B82" s="305"/>
      <c r="C82" s="305"/>
      <c r="D82" s="305"/>
      <c r="E82" s="306"/>
      <c r="F82" s="347">
        <f>+F21</f>
        <v>-96.6</v>
      </c>
      <c r="G82" s="307"/>
      <c r="H82" s="308">
        <v>-78.5</v>
      </c>
    </row>
    <row r="83" spans="1:8" s="235" customFormat="1" ht="13.9" customHeight="1">
      <c r="A83" s="68" t="s">
        <v>159</v>
      </c>
      <c r="B83" s="303"/>
      <c r="C83" s="303"/>
      <c r="D83" s="303"/>
      <c r="E83" s="183"/>
      <c r="F83" s="346">
        <f>SUM(F81:F82)</f>
        <v>267.39999999999998</v>
      </c>
      <c r="G83" s="183"/>
      <c r="H83" s="304">
        <f>SUM(H81:H82)</f>
        <v>239.39999999999998</v>
      </c>
    </row>
    <row r="84" spans="1:8" s="235" customFormat="1" ht="13.9" customHeight="1">
      <c r="A84" s="68"/>
      <c r="B84" s="303"/>
      <c r="C84" s="303"/>
      <c r="D84" s="303"/>
      <c r="E84" s="183"/>
      <c r="F84" s="346"/>
      <c r="G84" s="183"/>
      <c r="H84" s="304"/>
    </row>
    <row r="85" spans="1:8" s="235" customFormat="1" ht="13.9" customHeight="1">
      <c r="A85" s="302" t="s">
        <v>160</v>
      </c>
      <c r="B85" s="309"/>
      <c r="C85" s="309"/>
      <c r="D85" s="309"/>
      <c r="E85" s="217"/>
      <c r="F85" s="348"/>
      <c r="G85" s="71"/>
      <c r="H85" s="258"/>
    </row>
    <row r="86" spans="1:8" s="235" customFormat="1" ht="13.9" customHeight="1">
      <c r="A86" s="310" t="s">
        <v>161</v>
      </c>
      <c r="B86" s="311"/>
      <c r="C86" s="305"/>
      <c r="D86" s="311"/>
      <c r="E86" s="306"/>
      <c r="F86" s="351">
        <v>567.70000000000005</v>
      </c>
      <c r="G86" s="111"/>
      <c r="H86" s="257">
        <v>369.1</v>
      </c>
    </row>
    <row r="87" spans="1:8" s="235" customFormat="1" ht="13.9" customHeight="1">
      <c r="A87" s="312" t="s">
        <v>162</v>
      </c>
      <c r="B87" s="305"/>
      <c r="C87" s="305"/>
      <c r="D87" s="305"/>
      <c r="E87" s="306"/>
      <c r="F87" s="352">
        <v>9.5</v>
      </c>
      <c r="G87" s="111"/>
      <c r="H87" s="313">
        <v>9.3000000000000007</v>
      </c>
    </row>
    <row r="88" spans="1:8" s="235" customFormat="1" ht="13.9" customHeight="1">
      <c r="A88" s="312" t="s">
        <v>163</v>
      </c>
      <c r="B88" s="305"/>
      <c r="C88" s="305"/>
      <c r="D88" s="305"/>
      <c r="E88" s="306"/>
      <c r="F88" s="352">
        <v>933</v>
      </c>
      <c r="G88" s="111"/>
      <c r="H88" s="313">
        <v>830.6</v>
      </c>
    </row>
    <row r="89" spans="1:8" s="235" customFormat="1" ht="13.9" customHeight="1" thickBot="1">
      <c r="A89" s="312" t="s">
        <v>164</v>
      </c>
      <c r="B89" s="305"/>
      <c r="C89" s="305"/>
      <c r="D89" s="305"/>
      <c r="E89" s="306"/>
      <c r="F89" s="347">
        <v>500.4</v>
      </c>
      <c r="G89" s="307"/>
      <c r="H89" s="308">
        <v>323.7</v>
      </c>
    </row>
    <row r="90" spans="1:8" s="235" customFormat="1" ht="13.9" customHeight="1">
      <c r="A90" s="302" t="s">
        <v>165</v>
      </c>
      <c r="B90" s="311"/>
      <c r="C90" s="314"/>
      <c r="D90" s="311"/>
      <c r="E90" s="315"/>
      <c r="F90" s="351">
        <f>+F86+F87+F88-F89</f>
        <v>1009.8000000000001</v>
      </c>
      <c r="G90" s="315"/>
      <c r="H90" s="257">
        <f>+H86+H87+H88-H89</f>
        <v>885.3</v>
      </c>
    </row>
    <row r="91" spans="1:8" s="235" customFormat="1">
      <c r="A91" s="302"/>
      <c r="B91" s="316"/>
      <c r="C91" s="316"/>
      <c r="D91" s="316"/>
      <c r="E91" s="315"/>
      <c r="F91" s="315"/>
      <c r="G91" s="315"/>
      <c r="H91" s="317"/>
    </row>
    <row r="92" spans="1:8" ht="13.9" customHeight="1" thickBot="1">
      <c r="A92" s="102" t="s">
        <v>166</v>
      </c>
      <c r="B92" s="318"/>
      <c r="C92" s="319"/>
      <c r="D92" s="318"/>
      <c r="E92" s="320"/>
      <c r="F92" s="320">
        <f>+F83/F90</f>
        <v>0.26480491186373534</v>
      </c>
      <c r="G92" s="320"/>
      <c r="H92" s="321">
        <f>+H83/H90</f>
        <v>0.27041680786174177</v>
      </c>
    </row>
    <row r="93" spans="1:8">
      <c r="E93" s="217"/>
    </row>
    <row r="94" spans="1:8" ht="13.9" customHeight="1"/>
    <row r="95" spans="1:8" ht="13.9" customHeight="1">
      <c r="A95" s="359"/>
      <c r="B95" s="359"/>
      <c r="C95" s="359"/>
      <c r="D95" s="359"/>
      <c r="E95" s="359"/>
      <c r="F95" s="251"/>
      <c r="G95" s="251"/>
      <c r="H95" s="251"/>
    </row>
    <row r="96" spans="1:8" ht="13.9" customHeight="1"/>
    <row r="97" ht="13.9" customHeight="1"/>
    <row r="98" ht="13.9" customHeight="1"/>
    <row r="99" ht="13.9" customHeight="1"/>
    <row r="100" ht="13.9" customHeight="1"/>
  </sheetData>
  <mergeCells count="4">
    <mergeCell ref="I9:J9"/>
    <mergeCell ref="A95:E95"/>
    <mergeCell ref="B4:D4"/>
    <mergeCell ref="F4:H4"/>
  </mergeCells>
  <pageMargins left="0.7" right="0.7" top="0.75" bottom="0.75" header="0.3" footer="0.3"/>
  <pageSetup scale="74" fitToHeight="0" orientation="portrait" r:id="rId1"/>
  <rowBreaks count="1" manualBreakCount="1">
    <brk id="60" max="7" man="1"/>
  </rowBreaks>
  <customProperties>
    <customPr name="EpmWorksheetKeyString_GUID" r:id="rId2"/>
    <customPr name="FPMExcelClientCellBasedFunctionStatus" r:id="rId3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61"/>
  <sheetViews>
    <sheetView showGridLines="0" zoomScale="90" zoomScaleNormal="90" workbookViewId="0">
      <selection activeCell="K18" sqref="K18"/>
    </sheetView>
  </sheetViews>
  <sheetFormatPr defaultColWidth="8.83203125" defaultRowHeight="12.75"/>
  <cols>
    <col min="1" max="1" width="72.33203125" style="175" customWidth="1"/>
    <col min="2" max="2" width="16.33203125" style="175" customWidth="1"/>
    <col min="3" max="3" width="2.33203125" style="175" customWidth="1"/>
    <col min="4" max="4" width="16.33203125" style="175" customWidth="1"/>
    <col min="5" max="5" width="2.33203125" style="250" customWidth="1"/>
    <col min="6" max="6" width="16.33203125" style="175" customWidth="1"/>
    <col min="7" max="7" width="2.33203125" style="175" customWidth="1"/>
    <col min="8" max="8" width="16.33203125" style="175" customWidth="1"/>
    <col min="9" max="16384" width="8.83203125" style="175"/>
  </cols>
  <sheetData>
    <row r="1" spans="1:8" ht="15.75">
      <c r="A1" s="172" t="s">
        <v>39</v>
      </c>
      <c r="B1" s="173"/>
      <c r="C1" s="173"/>
      <c r="D1" s="174"/>
      <c r="F1" s="173"/>
      <c r="G1" s="173"/>
      <c r="H1" s="174"/>
    </row>
    <row r="2" spans="1:8" ht="15.75">
      <c r="A2" s="172" t="s">
        <v>151</v>
      </c>
      <c r="B2" s="173"/>
      <c r="C2" s="173"/>
      <c r="D2" s="174"/>
      <c r="F2" s="173"/>
      <c r="G2" s="173"/>
      <c r="H2" s="174"/>
    </row>
    <row r="3" spans="1:8">
      <c r="A3" s="176"/>
      <c r="B3" s="173"/>
      <c r="C3" s="173"/>
      <c r="D3" s="177"/>
      <c r="F3" s="173"/>
      <c r="G3" s="173"/>
      <c r="H3" s="177"/>
    </row>
    <row r="4" spans="1:8" ht="13.5" thickBot="1">
      <c r="A4" s="137" t="s">
        <v>36</v>
      </c>
      <c r="B4" s="356" t="s">
        <v>154</v>
      </c>
      <c r="C4" s="356"/>
      <c r="D4" s="356"/>
      <c r="F4" s="356" t="s">
        <v>155</v>
      </c>
      <c r="G4" s="356"/>
      <c r="H4" s="356"/>
    </row>
    <row r="5" spans="1:8" ht="13.5" thickBot="1">
      <c r="A5" s="176"/>
      <c r="B5" s="119">
        <v>2019</v>
      </c>
      <c r="C5" s="50"/>
      <c r="D5" s="119">
        <v>2018</v>
      </c>
      <c r="F5" s="119">
        <v>2019</v>
      </c>
      <c r="G5" s="50"/>
      <c r="H5" s="119">
        <v>2018</v>
      </c>
    </row>
    <row r="6" spans="1:8">
      <c r="A6" s="178" t="s">
        <v>121</v>
      </c>
      <c r="B6" s="179"/>
      <c r="C6" s="180"/>
      <c r="D6" s="180"/>
      <c r="E6" s="180"/>
      <c r="F6" s="179"/>
      <c r="G6" s="180"/>
      <c r="H6" s="181"/>
    </row>
    <row r="7" spans="1:8">
      <c r="A7" s="182" t="s">
        <v>122</v>
      </c>
      <c r="B7" s="183">
        <v>199</v>
      </c>
      <c r="C7" s="184"/>
      <c r="D7" s="200">
        <v>179.9</v>
      </c>
      <c r="F7" s="183">
        <v>621.4</v>
      </c>
      <c r="G7" s="184"/>
      <c r="H7" s="282">
        <v>591.1</v>
      </c>
    </row>
    <row r="8" spans="1:8">
      <c r="A8" s="182" t="s">
        <v>123</v>
      </c>
      <c r="B8" s="185">
        <v>176.6</v>
      </c>
      <c r="C8" s="184"/>
      <c r="D8" s="184">
        <v>153.9</v>
      </c>
      <c r="F8" s="185">
        <v>623.5</v>
      </c>
      <c r="G8" s="184"/>
      <c r="H8" s="283">
        <v>547.79999999999995</v>
      </c>
    </row>
    <row r="9" spans="1:8">
      <c r="A9" s="182" t="s">
        <v>124</v>
      </c>
      <c r="B9" s="185">
        <v>171</v>
      </c>
      <c r="C9" s="184"/>
      <c r="D9" s="184">
        <v>166.7</v>
      </c>
      <c r="F9" s="185">
        <v>632.70000000000005</v>
      </c>
      <c r="G9" s="184"/>
      <c r="H9" s="283">
        <v>568.1</v>
      </c>
    </row>
    <row r="10" spans="1:8">
      <c r="A10" s="182" t="s">
        <v>125</v>
      </c>
      <c r="B10" s="185">
        <v>57.7</v>
      </c>
      <c r="C10" s="184"/>
      <c r="D10" s="184">
        <v>55.6</v>
      </c>
      <c r="F10" s="185">
        <v>209.9</v>
      </c>
      <c r="G10" s="184"/>
      <c r="H10" s="283">
        <v>194.8</v>
      </c>
    </row>
    <row r="11" spans="1:8" ht="13.5" thickBot="1">
      <c r="A11" s="182" t="s">
        <v>126</v>
      </c>
      <c r="B11" s="185">
        <v>-4.4000000000000004</v>
      </c>
      <c r="C11" s="184"/>
      <c r="D11" s="184">
        <v>-2.5</v>
      </c>
      <c r="F11" s="185">
        <v>-14.9</v>
      </c>
      <c r="G11" s="184"/>
      <c r="H11" s="283">
        <v>-6.2</v>
      </c>
    </row>
    <row r="12" spans="1:8" ht="13.5" thickBot="1">
      <c r="A12" s="186" t="s">
        <v>127</v>
      </c>
      <c r="B12" s="187">
        <f>SUM(B6:B11)</f>
        <v>599.90000000000009</v>
      </c>
      <c r="C12" s="86"/>
      <c r="D12" s="187">
        <f>SUM(D6:D11)</f>
        <v>553.6</v>
      </c>
      <c r="E12" s="280"/>
      <c r="F12" s="187">
        <f>SUM(F6:F11)</f>
        <v>2072.6</v>
      </c>
      <c r="G12" s="86"/>
      <c r="H12" s="284">
        <f>SUM(H6:H11)</f>
        <v>1895.6</v>
      </c>
    </row>
    <row r="13" spans="1:8" ht="13.5" thickBot="1"/>
    <row r="14" spans="1:8">
      <c r="A14" s="178" t="s">
        <v>128</v>
      </c>
      <c r="B14" s="179"/>
      <c r="C14" s="180"/>
      <c r="D14" s="180"/>
      <c r="E14" s="180"/>
      <c r="F14" s="179"/>
      <c r="G14" s="180"/>
      <c r="H14" s="181"/>
    </row>
    <row r="15" spans="1:8">
      <c r="A15" s="182" t="s">
        <v>129</v>
      </c>
      <c r="B15" s="183">
        <v>150.5</v>
      </c>
      <c r="C15" s="184"/>
      <c r="D15" s="200">
        <v>142.1</v>
      </c>
      <c r="F15" s="183">
        <v>529.79999999999995</v>
      </c>
      <c r="G15" s="184"/>
      <c r="H15" s="282">
        <v>489.4</v>
      </c>
    </row>
    <row r="16" spans="1:8">
      <c r="A16" s="182" t="s">
        <v>130</v>
      </c>
      <c r="B16" s="185">
        <v>218.7</v>
      </c>
      <c r="C16" s="184"/>
      <c r="D16" s="184">
        <v>219.6</v>
      </c>
      <c r="F16" s="185">
        <v>718.8</v>
      </c>
      <c r="G16" s="184"/>
      <c r="H16" s="283">
        <v>701.3</v>
      </c>
    </row>
    <row r="17" spans="1:8">
      <c r="A17" s="182" t="s">
        <v>131</v>
      </c>
      <c r="B17" s="185">
        <v>186.5</v>
      </c>
      <c r="C17" s="184"/>
      <c r="D17" s="184">
        <v>152.4</v>
      </c>
      <c r="F17" s="185">
        <v>651</v>
      </c>
      <c r="G17" s="184"/>
      <c r="H17" s="283">
        <v>549.20000000000005</v>
      </c>
    </row>
    <row r="18" spans="1:8" ht="13.5" thickBot="1">
      <c r="A18" s="182" t="s">
        <v>132</v>
      </c>
      <c r="B18" s="185">
        <v>44.2</v>
      </c>
      <c r="C18" s="184"/>
      <c r="D18" s="184">
        <v>39.5</v>
      </c>
      <c r="F18" s="185">
        <v>173</v>
      </c>
      <c r="G18" s="184"/>
      <c r="H18" s="283">
        <v>155.69999999999999</v>
      </c>
    </row>
    <row r="19" spans="1:8" ht="13.5" thickBot="1">
      <c r="A19" s="186" t="s">
        <v>127</v>
      </c>
      <c r="B19" s="187">
        <f>SUM(B15:B18)</f>
        <v>599.90000000000009</v>
      </c>
      <c r="C19" s="86"/>
      <c r="D19" s="187">
        <f>SUM(D15:D18)</f>
        <v>553.6</v>
      </c>
      <c r="E19" s="280"/>
      <c r="F19" s="187">
        <f>SUM(F15:F18)</f>
        <v>2072.6</v>
      </c>
      <c r="G19" s="86"/>
      <c r="H19" s="284">
        <f>SUM(H15:H18)</f>
        <v>1895.6</v>
      </c>
    </row>
    <row r="20" spans="1:8" ht="13.5" thickBot="1"/>
    <row r="21" spans="1:8" ht="13.5" thickBot="1">
      <c r="A21" s="188" t="s">
        <v>133</v>
      </c>
      <c r="B21" s="360" t="s">
        <v>134</v>
      </c>
      <c r="C21" s="361"/>
      <c r="D21" s="361"/>
      <c r="E21" s="361"/>
      <c r="F21" s="361"/>
      <c r="G21" s="361"/>
      <c r="H21" s="362"/>
    </row>
    <row r="22" spans="1:8">
      <c r="A22" s="190" t="s">
        <v>89</v>
      </c>
      <c r="B22" s="191">
        <f>+' BRKR Combined P&amp;L'!F8</f>
        <v>553.6</v>
      </c>
      <c r="C22" s="192"/>
      <c r="D22" s="191">
        <v>530.5</v>
      </c>
      <c r="E22" s="189"/>
      <c r="F22" s="191">
        <f>+' BRKR Combined P&amp;L'!J8</f>
        <v>1895.6</v>
      </c>
      <c r="G22" s="192"/>
      <c r="H22" s="285">
        <v>1765.9</v>
      </c>
    </row>
    <row r="23" spans="1:8">
      <c r="A23" s="193" t="s">
        <v>69</v>
      </c>
      <c r="B23" s="194"/>
      <c r="C23" s="194"/>
      <c r="D23" s="194"/>
      <c r="E23" s="194"/>
      <c r="F23" s="194"/>
      <c r="G23" s="194"/>
      <c r="H23" s="195"/>
    </row>
    <row r="24" spans="1:8">
      <c r="A24" s="193" t="s">
        <v>93</v>
      </c>
      <c r="B24" s="332">
        <v>24</v>
      </c>
      <c r="C24" s="189"/>
      <c r="D24" s="196">
        <v>17</v>
      </c>
      <c r="E24" s="189"/>
      <c r="F24" s="332">
        <v>118.4</v>
      </c>
      <c r="G24" s="189"/>
      <c r="H24" s="286">
        <v>28.2</v>
      </c>
    </row>
    <row r="25" spans="1:8" ht="13.5" thickBot="1">
      <c r="A25" s="193" t="s">
        <v>91</v>
      </c>
      <c r="B25" s="333">
        <v>28.9</v>
      </c>
      <c r="C25" s="192"/>
      <c r="D25" s="197">
        <v>18.2</v>
      </c>
      <c r="E25" s="189"/>
      <c r="F25" s="333">
        <v>108.9</v>
      </c>
      <c r="G25" s="192"/>
      <c r="H25" s="287">
        <v>76</v>
      </c>
    </row>
    <row r="26" spans="1:8">
      <c r="A26" s="244" t="s">
        <v>141</v>
      </c>
      <c r="B26" s="332">
        <f>SUM(B24:B25)</f>
        <v>52.9</v>
      </c>
      <c r="C26" s="189"/>
      <c r="D26" s="196">
        <f>SUM(D24:D25)</f>
        <v>35.200000000000003</v>
      </c>
      <c r="E26" s="189"/>
      <c r="F26" s="332">
        <f>SUM(F24:F25)</f>
        <v>227.3</v>
      </c>
      <c r="G26" s="189"/>
      <c r="H26" s="286">
        <f>SUM(H24:H25)</f>
        <v>104.2</v>
      </c>
    </row>
    <row r="27" spans="1:8" ht="13.5" thickBot="1">
      <c r="A27" s="193" t="s">
        <v>90</v>
      </c>
      <c r="B27" s="333">
        <v>-6.6</v>
      </c>
      <c r="C27" s="192"/>
      <c r="D27" s="197">
        <v>-12.1</v>
      </c>
      <c r="E27" s="189"/>
      <c r="F27" s="333">
        <v>-50.3</v>
      </c>
      <c r="G27" s="192"/>
      <c r="H27" s="287">
        <v>25.5</v>
      </c>
    </row>
    <row r="28" spans="1:8" ht="13.5" thickBot="1">
      <c r="A28" s="193" t="s">
        <v>70</v>
      </c>
      <c r="B28" s="334">
        <f>SUM(B26:B27)</f>
        <v>46.3</v>
      </c>
      <c r="C28" s="192"/>
      <c r="D28" s="198">
        <f>SUM(D26:D27)</f>
        <v>23.1</v>
      </c>
      <c r="E28" s="189"/>
      <c r="F28" s="334">
        <f>SUM(F26:F27)</f>
        <v>177</v>
      </c>
      <c r="G28" s="192"/>
      <c r="H28" s="288">
        <f>SUM(H26:H27)</f>
        <v>129.69999999999999</v>
      </c>
    </row>
    <row r="29" spans="1:8">
      <c r="A29" s="190" t="s">
        <v>92</v>
      </c>
      <c r="B29" s="335">
        <f>+B22+B28</f>
        <v>599.9</v>
      </c>
      <c r="C29" s="192"/>
      <c r="D29" s="191">
        <f>+D22+D28</f>
        <v>553.6</v>
      </c>
      <c r="E29" s="189"/>
      <c r="F29" s="335">
        <f>+F22+F28</f>
        <v>2072.6</v>
      </c>
      <c r="G29" s="192"/>
      <c r="H29" s="285">
        <f>+H22+H28</f>
        <v>1895.6000000000001</v>
      </c>
    </row>
    <row r="30" spans="1:8">
      <c r="A30" s="244" t="s">
        <v>140</v>
      </c>
      <c r="B30" s="328">
        <f>(B29-B22)/B22</f>
        <v>8.3634393063583723E-2</v>
      </c>
      <c r="C30" s="192"/>
      <c r="D30" s="247">
        <f>(D29-D22)/D22</f>
        <v>4.3543826578699381E-2</v>
      </c>
      <c r="E30" s="189"/>
      <c r="F30" s="328">
        <f>(F29-F22)/F22</f>
        <v>9.3374129563198988E-2</v>
      </c>
      <c r="G30" s="192"/>
      <c r="H30" s="289">
        <f>(H29-H22)/H22</f>
        <v>7.3446967551956538E-2</v>
      </c>
    </row>
    <row r="31" spans="1:8">
      <c r="A31" s="244" t="s">
        <v>139</v>
      </c>
      <c r="B31" s="328">
        <v>5.1999999999999998E-2</v>
      </c>
      <c r="C31" s="192"/>
      <c r="D31" s="247">
        <v>3.4000000000000002E-2</v>
      </c>
      <c r="E31" s="189"/>
      <c r="F31" s="328">
        <v>5.7000000000000002E-2</v>
      </c>
      <c r="G31" s="192"/>
      <c r="H31" s="289">
        <v>4.2999999999999997E-2</v>
      </c>
    </row>
    <row r="32" spans="1:8" ht="13.5" thickBot="1">
      <c r="A32" s="245" t="s">
        <v>142</v>
      </c>
      <c r="B32" s="336">
        <v>9.5000000000000001E-2</v>
      </c>
      <c r="C32" s="199"/>
      <c r="D32" s="201">
        <v>6.6000000000000003E-2</v>
      </c>
      <c r="E32" s="281"/>
      <c r="F32" s="336">
        <v>0.12</v>
      </c>
      <c r="G32" s="199"/>
      <c r="H32" s="290">
        <v>5.8999999999999997E-2</v>
      </c>
    </row>
    <row r="33" spans="1:8" ht="13.5" thickBot="1"/>
    <row r="34" spans="1:8" ht="16.5" thickBot="1">
      <c r="A34" s="188" t="s">
        <v>133</v>
      </c>
      <c r="B34" s="360" t="s">
        <v>182</v>
      </c>
      <c r="C34" s="361"/>
      <c r="D34" s="361"/>
      <c r="E34" s="361"/>
      <c r="F34" s="361"/>
      <c r="G34" s="361"/>
      <c r="H34" s="362"/>
    </row>
    <row r="35" spans="1:8">
      <c r="A35" s="190" t="s">
        <v>89</v>
      </c>
      <c r="B35" s="191">
        <f>+D42</f>
        <v>500.5</v>
      </c>
      <c r="C35" s="192"/>
      <c r="D35" s="191">
        <v>484.4</v>
      </c>
      <c r="E35" s="189"/>
      <c r="F35" s="191">
        <f>+H42</f>
        <v>1707</v>
      </c>
      <c r="G35" s="192"/>
      <c r="H35" s="285">
        <v>1583.9</v>
      </c>
    </row>
    <row r="36" spans="1:8">
      <c r="A36" s="193" t="s">
        <v>69</v>
      </c>
      <c r="B36" s="194"/>
      <c r="C36" s="194"/>
      <c r="D36" s="194"/>
      <c r="E36" s="194"/>
      <c r="F36" s="194"/>
      <c r="G36" s="194"/>
      <c r="H36" s="195"/>
    </row>
    <row r="37" spans="1:8">
      <c r="A37" s="193" t="s">
        <v>93</v>
      </c>
      <c r="B37" s="332">
        <v>22.3</v>
      </c>
      <c r="C37" s="189"/>
      <c r="D37" s="196">
        <v>17</v>
      </c>
      <c r="E37" s="189"/>
      <c r="F37" s="332">
        <v>113.6</v>
      </c>
      <c r="G37" s="189"/>
      <c r="H37" s="286">
        <v>28.2</v>
      </c>
    </row>
    <row r="38" spans="1:8" ht="13.5" thickBot="1">
      <c r="A38" s="193" t="s">
        <v>91</v>
      </c>
      <c r="B38" s="333">
        <v>29.1</v>
      </c>
      <c r="C38" s="192"/>
      <c r="D38" s="197">
        <v>10.1</v>
      </c>
      <c r="E38" s="189"/>
      <c r="F38" s="333">
        <v>99.7</v>
      </c>
      <c r="G38" s="192"/>
      <c r="H38" s="287">
        <v>74.400000000000006</v>
      </c>
    </row>
    <row r="39" spans="1:8">
      <c r="A39" s="244" t="s">
        <v>141</v>
      </c>
      <c r="B39" s="332">
        <f>SUM(B37:B38)</f>
        <v>51.400000000000006</v>
      </c>
      <c r="C39" s="189"/>
      <c r="D39" s="196">
        <f>SUM(D37:D38)</f>
        <v>27.1</v>
      </c>
      <c r="E39" s="189"/>
      <c r="F39" s="332">
        <f>SUM(F37:F38)</f>
        <v>213.3</v>
      </c>
      <c r="G39" s="189"/>
      <c r="H39" s="286">
        <f>SUM(H37:H38)</f>
        <v>102.60000000000001</v>
      </c>
    </row>
    <row r="40" spans="1:8" ht="13.5" thickBot="1">
      <c r="A40" s="193" t="s">
        <v>90</v>
      </c>
      <c r="B40" s="333">
        <v>-5.3</v>
      </c>
      <c r="C40" s="192"/>
      <c r="D40" s="197">
        <v>-11</v>
      </c>
      <c r="E40" s="189"/>
      <c r="F40" s="333">
        <v>-42.7</v>
      </c>
      <c r="G40" s="192"/>
      <c r="H40" s="287">
        <v>20.5</v>
      </c>
    </row>
    <row r="41" spans="1:8" ht="13.5" thickBot="1">
      <c r="A41" s="193" t="s">
        <v>70</v>
      </c>
      <c r="B41" s="334">
        <f>SUM(B39:B40)</f>
        <v>46.100000000000009</v>
      </c>
      <c r="C41" s="192"/>
      <c r="D41" s="198">
        <f>SUM(D39:D40)</f>
        <v>16.100000000000001</v>
      </c>
      <c r="E41" s="189"/>
      <c r="F41" s="334">
        <f>SUM(F39:F40)</f>
        <v>170.60000000000002</v>
      </c>
      <c r="G41" s="192"/>
      <c r="H41" s="288">
        <f>SUM(H39:H40)</f>
        <v>123.10000000000001</v>
      </c>
    </row>
    <row r="42" spans="1:8">
      <c r="A42" s="190" t="s">
        <v>92</v>
      </c>
      <c r="B42" s="335">
        <f>+B35+B41</f>
        <v>546.6</v>
      </c>
      <c r="C42" s="192"/>
      <c r="D42" s="191">
        <f>+D35+D41</f>
        <v>500.5</v>
      </c>
      <c r="E42" s="189"/>
      <c r="F42" s="335">
        <f>+F35+F41</f>
        <v>1877.6</v>
      </c>
      <c r="G42" s="192"/>
      <c r="H42" s="285">
        <f>+H35+H41</f>
        <v>1707</v>
      </c>
    </row>
    <row r="43" spans="1:8">
      <c r="A43" s="244" t="s">
        <v>140</v>
      </c>
      <c r="B43" s="328">
        <f>(B42-B35)/B35</f>
        <v>9.210789210789215E-2</v>
      </c>
      <c r="C43" s="192"/>
      <c r="D43" s="247">
        <f>(D42-D35)/D35</f>
        <v>3.3236994219653225E-2</v>
      </c>
      <c r="E43" s="189"/>
      <c r="F43" s="328">
        <f>(F42-F35)/F35</f>
        <v>9.9941417691857007E-2</v>
      </c>
      <c r="G43" s="192"/>
      <c r="H43" s="289">
        <f>(H42-H35)/H35</f>
        <v>7.77195530020834E-2</v>
      </c>
    </row>
    <row r="44" spans="1:8">
      <c r="A44" s="244" t="s">
        <v>139</v>
      </c>
      <c r="B44" s="328">
        <v>5.8000000000000003E-2</v>
      </c>
      <c r="C44" s="192"/>
      <c r="D44" s="247">
        <v>2.1000000000000001E-2</v>
      </c>
      <c r="E44" s="189"/>
      <c r="F44" s="328">
        <v>5.8000000000000003E-2</v>
      </c>
      <c r="G44" s="192"/>
      <c r="H44" s="289">
        <v>4.7E-2</v>
      </c>
    </row>
    <row r="45" spans="1:8" ht="13.5" thickBot="1">
      <c r="A45" s="245" t="s">
        <v>142</v>
      </c>
      <c r="B45" s="336">
        <v>0.10299999999999999</v>
      </c>
      <c r="C45" s="199"/>
      <c r="D45" s="201">
        <v>5.6000000000000001E-2</v>
      </c>
      <c r="E45" s="281"/>
      <c r="F45" s="336">
        <v>0.125</v>
      </c>
      <c r="G45" s="199"/>
      <c r="H45" s="290">
        <v>6.5000000000000002E-2</v>
      </c>
    </row>
    <row r="46" spans="1:8" ht="13.5" thickBot="1"/>
    <row r="47" spans="1:8" ht="13.5" thickBot="1">
      <c r="A47" s="188" t="s">
        <v>133</v>
      </c>
      <c r="B47" s="360" t="s">
        <v>178</v>
      </c>
      <c r="C47" s="361"/>
      <c r="D47" s="361"/>
      <c r="E47" s="361"/>
      <c r="F47" s="361"/>
      <c r="G47" s="361"/>
      <c r="H47" s="362"/>
    </row>
    <row r="48" spans="1:8">
      <c r="A48" s="190" t="s">
        <v>89</v>
      </c>
      <c r="B48" s="191">
        <f>+D55</f>
        <v>53.1</v>
      </c>
      <c r="C48" s="192"/>
      <c r="D48" s="191">
        <v>46.1</v>
      </c>
      <c r="E48" s="189"/>
      <c r="F48" s="191">
        <f>+H55</f>
        <v>188.6</v>
      </c>
      <c r="G48" s="192"/>
      <c r="H48" s="285">
        <v>182</v>
      </c>
    </row>
    <row r="49" spans="1:14">
      <c r="A49" s="193" t="s">
        <v>69</v>
      </c>
      <c r="B49" s="337"/>
      <c r="C49" s="337"/>
      <c r="D49" s="337"/>
      <c r="E49" s="337"/>
      <c r="F49" s="337"/>
      <c r="G49" s="194"/>
      <c r="H49" s="195"/>
    </row>
    <row r="50" spans="1:14">
      <c r="A50" s="193" t="s">
        <v>93</v>
      </c>
      <c r="B50" s="332">
        <v>1.7</v>
      </c>
      <c r="C50" s="338"/>
      <c r="D50" s="332">
        <v>0</v>
      </c>
      <c r="E50" s="338"/>
      <c r="F50" s="332">
        <v>4.8</v>
      </c>
      <c r="G50" s="189"/>
      <c r="H50" s="286">
        <v>0</v>
      </c>
    </row>
    <row r="51" spans="1:14" ht="13.5" thickBot="1">
      <c r="A51" s="193" t="s">
        <v>91</v>
      </c>
      <c r="B51" s="333">
        <v>-0.3</v>
      </c>
      <c r="C51" s="339"/>
      <c r="D51" s="333">
        <v>8.1</v>
      </c>
      <c r="E51" s="338"/>
      <c r="F51" s="333">
        <v>9.3000000000000007</v>
      </c>
      <c r="G51" s="192"/>
      <c r="H51" s="287">
        <v>1.6</v>
      </c>
    </row>
    <row r="52" spans="1:14">
      <c r="A52" s="244" t="s">
        <v>141</v>
      </c>
      <c r="B52" s="332">
        <f>SUM(B50:B51)</f>
        <v>1.4</v>
      </c>
      <c r="C52" s="338"/>
      <c r="D52" s="332">
        <f>SUM(D50:D51)</f>
        <v>8.1</v>
      </c>
      <c r="E52" s="338"/>
      <c r="F52" s="332">
        <f>SUM(F50:F51)</f>
        <v>14.100000000000001</v>
      </c>
      <c r="G52" s="189"/>
      <c r="H52" s="286">
        <f>SUM(H50:H51)</f>
        <v>1.6</v>
      </c>
    </row>
    <row r="53" spans="1:14" ht="13.5" thickBot="1">
      <c r="A53" s="193" t="s">
        <v>90</v>
      </c>
      <c r="B53" s="333">
        <v>-1.2</v>
      </c>
      <c r="C53" s="339"/>
      <c r="D53" s="333">
        <v>-1.1000000000000001</v>
      </c>
      <c r="E53" s="338"/>
      <c r="F53" s="333">
        <v>-7.7</v>
      </c>
      <c r="G53" s="192"/>
      <c r="H53" s="287">
        <v>5</v>
      </c>
    </row>
    <row r="54" spans="1:14" ht="13.5" thickBot="1">
      <c r="A54" s="193" t="s">
        <v>70</v>
      </c>
      <c r="B54" s="334">
        <f>SUM(B52:B53)</f>
        <v>0.19999999999999996</v>
      </c>
      <c r="C54" s="339"/>
      <c r="D54" s="334">
        <f>SUM(D52:D53)</f>
        <v>7</v>
      </c>
      <c r="E54" s="338"/>
      <c r="F54" s="334">
        <f>SUM(F52:F53)</f>
        <v>6.4000000000000012</v>
      </c>
      <c r="G54" s="192"/>
      <c r="H54" s="288">
        <f>SUM(H52:H53)</f>
        <v>6.6</v>
      </c>
    </row>
    <row r="55" spans="1:14">
      <c r="A55" s="190" t="s">
        <v>92</v>
      </c>
      <c r="B55" s="335">
        <f>+B48+B54</f>
        <v>53.300000000000004</v>
      </c>
      <c r="C55" s="339"/>
      <c r="D55" s="335">
        <f>+D48+D54</f>
        <v>53.1</v>
      </c>
      <c r="E55" s="338"/>
      <c r="F55" s="335">
        <f>+F48+F54</f>
        <v>195</v>
      </c>
      <c r="G55" s="192"/>
      <c r="H55" s="285">
        <f>+H48+H54</f>
        <v>188.6</v>
      </c>
      <c r="J55" s="329"/>
      <c r="K55" s="329"/>
      <c r="L55" s="329"/>
      <c r="M55" s="329"/>
      <c r="N55" s="329"/>
    </row>
    <row r="56" spans="1:14">
      <c r="A56" s="244" t="s">
        <v>140</v>
      </c>
      <c r="B56" s="328">
        <f>(B55-B48)/B48</f>
        <v>3.7664783427495828E-3</v>
      </c>
      <c r="C56" s="339"/>
      <c r="D56" s="328">
        <f>(D55-D48)/D48</f>
        <v>0.15184381778741865</v>
      </c>
      <c r="E56" s="338"/>
      <c r="F56" s="328">
        <f>(F55-F48)/F48</f>
        <v>3.3934252386002152E-2</v>
      </c>
      <c r="G56" s="192"/>
      <c r="H56" s="289">
        <f>(H55-H48)/H48</f>
        <v>3.6263736263736232E-2</v>
      </c>
      <c r="J56" s="330"/>
      <c r="K56" s="329"/>
      <c r="L56" s="329"/>
      <c r="M56" s="329"/>
      <c r="N56" s="329"/>
    </row>
    <row r="57" spans="1:14">
      <c r="A57" s="244" t="s">
        <v>139</v>
      </c>
      <c r="B57" s="328">
        <v>-5.0000000000000001E-3</v>
      </c>
      <c r="C57" s="339"/>
      <c r="D57" s="328">
        <v>0.17599999999999999</v>
      </c>
      <c r="E57" s="338"/>
      <c r="F57" s="328">
        <v>4.9000000000000002E-2</v>
      </c>
      <c r="G57" s="192"/>
      <c r="H57" s="289">
        <v>8.9999999999999993E-3</v>
      </c>
      <c r="J57" s="329"/>
      <c r="K57" s="329"/>
      <c r="L57" s="329"/>
      <c r="M57" s="329"/>
      <c r="N57" s="329"/>
    </row>
    <row r="58" spans="1:14" ht="13.5" thickBot="1">
      <c r="A58" s="245" t="s">
        <v>142</v>
      </c>
      <c r="B58" s="336">
        <v>2.8000000000000001E-2</v>
      </c>
      <c r="C58" s="340"/>
      <c r="D58" s="341">
        <v>0.17599999999999999</v>
      </c>
      <c r="E58" s="342"/>
      <c r="F58" s="336">
        <v>7.3999999999999996E-2</v>
      </c>
      <c r="G58" s="199"/>
      <c r="H58" s="290">
        <v>8.9999999999999993E-3</v>
      </c>
      <c r="J58" s="329"/>
      <c r="K58" s="329"/>
      <c r="L58" s="329"/>
      <c r="M58" s="329"/>
      <c r="N58" s="329"/>
    </row>
    <row r="59" spans="1:14">
      <c r="A59" s="246"/>
      <c r="B59" s="248"/>
      <c r="C59" s="192"/>
      <c r="D59" s="249"/>
      <c r="E59" s="189"/>
      <c r="F59" s="248"/>
      <c r="G59" s="192"/>
      <c r="H59" s="249"/>
    </row>
    <row r="60" spans="1:14" ht="15.75">
      <c r="A60" s="250" t="s">
        <v>183</v>
      </c>
      <c r="B60" s="250"/>
      <c r="C60" s="250"/>
      <c r="D60" s="250"/>
      <c r="F60" s="250"/>
      <c r="G60" s="250"/>
      <c r="H60" s="250"/>
    </row>
    <row r="61" spans="1:14">
      <c r="A61" s="250"/>
      <c r="B61" s="250"/>
      <c r="C61" s="250"/>
      <c r="D61" s="250"/>
      <c r="F61" s="250"/>
      <c r="G61" s="250"/>
      <c r="H61" s="250"/>
    </row>
  </sheetData>
  <mergeCells count="5">
    <mergeCell ref="B4:D4"/>
    <mergeCell ref="F4:H4"/>
    <mergeCell ref="B21:H21"/>
    <mergeCell ref="B34:H34"/>
    <mergeCell ref="B47:H47"/>
  </mergeCells>
  <pageMargins left="0.7" right="0.7" top="0.75" bottom="0.75" header="0.3" footer="0.3"/>
  <pageSetup scale="69" fitToHeight="0" orientation="portrait" horizontalDpi="1200" verticalDpi="1200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BRKR BS</vt:lpstr>
      <vt:lpstr> BRKR Combined P&amp;L</vt:lpstr>
      <vt:lpstr>Cash Flow</vt:lpstr>
      <vt:lpstr>Non GAAP Recon</vt:lpstr>
      <vt:lpstr>Revenue</vt:lpstr>
      <vt:lpstr>' BRKR Combined P&amp;L'!Print_Area</vt:lpstr>
      <vt:lpstr>'Cash Flow'!Print_Area</vt:lpstr>
      <vt:lpstr>'Non GAAP Recon'!Print_Area</vt:lpstr>
      <vt:lpstr>Revenue!Print_Area</vt:lpstr>
      <vt:lpstr>'Non GAAP Recon'!Print_Titles</vt:lpstr>
    </vt:vector>
  </TitlesOfParts>
  <Company>Bruker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Hulburt</dc:creator>
  <cp:lastModifiedBy>Minkova, Miroslava</cp:lastModifiedBy>
  <cp:lastPrinted>2020-03-27T16:41:06Z</cp:lastPrinted>
  <dcterms:created xsi:type="dcterms:W3CDTF">2001-02-22T14:58:12Z</dcterms:created>
  <dcterms:modified xsi:type="dcterms:W3CDTF">2020-03-27T16:50:28Z</dcterms:modified>
</cp:coreProperties>
</file>